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OP 2014-2020\PRV SR 2014 - 2020\Výzva_OBCE_7.4_Opätovná_2017\PROJEKTY\A1_Obec Valaská Dubová\VO_ZsNH nad 15tis_Valaská Dubová A1\Príloha 1 a 2_PD a VV\Príloha 2 Výkaz výmer\"/>
    </mc:Choice>
  </mc:AlternateContent>
  <bookViews>
    <workbookView xWindow="0" yWindow="0" windowWidth="20490" windowHeight="7155"/>
  </bookViews>
  <sheets>
    <sheet name="Rekapitulácia stavby" sheetId="1" r:id="rId1"/>
    <sheet name="SO 01 - Modernizácia budo..." sheetId="2" r:id="rId2"/>
    <sheet name="SO 02 - Oporný múr" sheetId="3" r:id="rId3"/>
    <sheet name="SO 03 - Oporný múr" sheetId="4" r:id="rId4"/>
    <sheet name="SO 04 - Oporný múr" sheetId="5" r:id="rId5"/>
    <sheet name="SO 05 - Oporný múr" sheetId="6" r:id="rId6"/>
    <sheet name="SO 06 - Oporný múr" sheetId="7" r:id="rId7"/>
  </sheets>
  <definedNames>
    <definedName name="_xlnm.Print_Titles" localSheetId="0">'Rekapitulácia stavby'!$85:$85</definedName>
    <definedName name="_xlnm.Print_Titles" localSheetId="1">'SO 01 - Modernizácia budo...'!$133:$133</definedName>
    <definedName name="_xlnm.Print_Titles" localSheetId="2">'SO 02 - Oporný múr'!$113:$113</definedName>
    <definedName name="_xlnm.Print_Titles" localSheetId="3">'SO 03 - Oporný múr'!$113:$113</definedName>
    <definedName name="_xlnm.Print_Titles" localSheetId="4">'SO 04 - Oporný múr'!$113:$113</definedName>
    <definedName name="_xlnm.Print_Titles" localSheetId="5">'SO 05 - Oporný múr'!$113:$113</definedName>
    <definedName name="_xlnm.Print_Titles" localSheetId="6">'SO 06 - Oporný múr'!$113:$113</definedName>
    <definedName name="_xlnm.Print_Area" localSheetId="0">'Rekapitulácia stavby'!$C$4:$AP$70,'Rekapitulácia stavby'!$C$76:$AP$97</definedName>
    <definedName name="_xlnm.Print_Area" localSheetId="1">'SO 01 - Modernizácia budo...'!$C$4:$Q$70,'SO 01 - Modernizácia budo...'!$C$76:$Q$117,'SO 01 - Modernizácia budo...'!$C$123:$Q$563</definedName>
    <definedName name="_xlnm.Print_Area" localSheetId="2">'SO 02 - Oporný múr'!$C$4:$Q$70,'SO 02 - Oporný múr'!$C$76:$Q$97,'SO 02 - Oporný múr'!$C$103:$Q$154</definedName>
    <definedName name="_xlnm.Print_Area" localSheetId="3">'SO 03 - Oporný múr'!$C$4:$Q$70,'SO 03 - Oporný múr'!$C$76:$Q$97,'SO 03 - Oporný múr'!$C$103:$Q$154</definedName>
    <definedName name="_xlnm.Print_Area" localSheetId="4">'SO 04 - Oporný múr'!$C$4:$Q$70,'SO 04 - Oporný múr'!$C$76:$Q$97,'SO 04 - Oporný múr'!$C$103:$Q$154</definedName>
    <definedName name="_xlnm.Print_Area" localSheetId="5">'SO 05 - Oporný múr'!$C$4:$Q$70,'SO 05 - Oporný múr'!$C$76:$Q$97,'SO 05 - Oporný múr'!$C$103:$Q$154</definedName>
    <definedName name="_xlnm.Print_Area" localSheetId="6">'SO 06 - Oporný múr'!$C$4:$Q$70,'SO 06 - Oporný múr'!$C$76:$Q$97,'SO 06 - Oporný múr'!$C$103:$Q$154</definedName>
  </definedNames>
  <calcPr calcId="152511"/>
</workbook>
</file>

<file path=xl/calcChain.xml><?xml version="1.0" encoding="utf-8"?>
<calcChain xmlns="http://schemas.openxmlformats.org/spreadsheetml/2006/main">
  <c r="N563" i="2" l="1"/>
  <c r="N562" i="2"/>
  <c r="N561" i="2"/>
  <c r="N560" i="2"/>
  <c r="BF560" i="2" s="1"/>
  <c r="N559" i="2"/>
  <c r="N558" i="2"/>
  <c r="N557" i="2"/>
  <c r="BF557" i="2" s="1"/>
  <c r="N556" i="2"/>
  <c r="BF556" i="2" s="1"/>
  <c r="N555" i="2"/>
  <c r="N554" i="2"/>
  <c r="AY93" i="1"/>
  <c r="AX93" i="1"/>
  <c r="BI154" i="7"/>
  <c r="BH154" i="7"/>
  <c r="BG154" i="7"/>
  <c r="BE154" i="7"/>
  <c r="AA154" i="7"/>
  <c r="AA153" i="7" s="1"/>
  <c r="Y154" i="7"/>
  <c r="Y153" i="7" s="1"/>
  <c r="W154" i="7"/>
  <c r="W153" i="7" s="1"/>
  <c r="BK154" i="7"/>
  <c r="BK153" i="7" s="1"/>
  <c r="N153" i="7" s="1"/>
  <c r="N93" i="7" s="1"/>
  <c r="N154" i="7"/>
  <c r="BF154" i="7" s="1"/>
  <c r="BI152" i="7"/>
  <c r="BH152" i="7"/>
  <c r="BG152" i="7"/>
  <c r="BE152" i="7"/>
  <c r="AA152" i="7"/>
  <c r="Y152" i="7"/>
  <c r="W152" i="7"/>
  <c r="BK152" i="7"/>
  <c r="N152" i="7"/>
  <c r="BF152" i="7" s="1"/>
  <c r="BI151" i="7"/>
  <c r="BH151" i="7"/>
  <c r="BG151" i="7"/>
  <c r="BE151" i="7"/>
  <c r="AA151" i="7"/>
  <c r="Y151" i="7"/>
  <c r="W151" i="7"/>
  <c r="BK151" i="7"/>
  <c r="N151" i="7"/>
  <c r="BF151" i="7" s="1"/>
  <c r="BI147" i="7"/>
  <c r="BH147" i="7"/>
  <c r="BG147" i="7"/>
  <c r="BE147" i="7"/>
  <c r="AA147" i="7"/>
  <c r="Y147" i="7"/>
  <c r="W147" i="7"/>
  <c r="BK147" i="7"/>
  <c r="N147" i="7"/>
  <c r="BF147" i="7" s="1"/>
  <c r="BI143" i="7"/>
  <c r="BH143" i="7"/>
  <c r="BG143" i="7"/>
  <c r="BE143" i="7"/>
  <c r="AA143" i="7"/>
  <c r="AA142" i="7" s="1"/>
  <c r="Y143" i="7"/>
  <c r="W143" i="7"/>
  <c r="W142" i="7" s="1"/>
  <c r="BK143" i="7"/>
  <c r="N143" i="7"/>
  <c r="BF143" i="7" s="1"/>
  <c r="BI141" i="7"/>
  <c r="BH141" i="7"/>
  <c r="BG141" i="7"/>
  <c r="BE141" i="7"/>
  <c r="AA141" i="7"/>
  <c r="Y141" i="7"/>
  <c r="W141" i="7"/>
  <c r="BK141" i="7"/>
  <c r="N141" i="7"/>
  <c r="BF141" i="7" s="1"/>
  <c r="BI137" i="7"/>
  <c r="BH137" i="7"/>
  <c r="BG137" i="7"/>
  <c r="BE137" i="7"/>
  <c r="AA137" i="7"/>
  <c r="Y137" i="7"/>
  <c r="W137" i="7"/>
  <c r="BK137" i="7"/>
  <c r="N137" i="7"/>
  <c r="BF137" i="7" s="1"/>
  <c r="BI134" i="7"/>
  <c r="BH134" i="7"/>
  <c r="BG134" i="7"/>
  <c r="BE134" i="7"/>
  <c r="AA134" i="7"/>
  <c r="Y134" i="7"/>
  <c r="W134" i="7"/>
  <c r="BK134" i="7"/>
  <c r="N134" i="7"/>
  <c r="BF134" i="7" s="1"/>
  <c r="BI131" i="7"/>
  <c r="BH131" i="7"/>
  <c r="BG131" i="7"/>
  <c r="BE131" i="7"/>
  <c r="AA131" i="7"/>
  <c r="Y131" i="7"/>
  <c r="W131" i="7"/>
  <c r="BK131" i="7"/>
  <c r="N131" i="7"/>
  <c r="BF131" i="7" s="1"/>
  <c r="BI127" i="7"/>
  <c r="BH127" i="7"/>
  <c r="BG127" i="7"/>
  <c r="BE127" i="7"/>
  <c r="AA127" i="7"/>
  <c r="Y127" i="7"/>
  <c r="W127" i="7"/>
  <c r="W126" i="7" s="1"/>
  <c r="BK127" i="7"/>
  <c r="N127" i="7"/>
  <c r="BF127" i="7" s="1"/>
  <c r="BI125" i="7"/>
  <c r="BH125" i="7"/>
  <c r="BG125" i="7"/>
  <c r="BE125" i="7"/>
  <c r="AA125" i="7"/>
  <c r="Y125" i="7"/>
  <c r="W125" i="7"/>
  <c r="BK125" i="7"/>
  <c r="N125" i="7"/>
  <c r="BF125" i="7" s="1"/>
  <c r="BI122" i="7"/>
  <c r="BH122" i="7"/>
  <c r="BG122" i="7"/>
  <c r="BE122" i="7"/>
  <c r="AA122" i="7"/>
  <c r="Y122" i="7"/>
  <c r="W122" i="7"/>
  <c r="BK122" i="7"/>
  <c r="N122" i="7"/>
  <c r="BF122" i="7" s="1"/>
  <c r="BI121" i="7"/>
  <c r="BH121" i="7"/>
  <c r="BG121" i="7"/>
  <c r="BE121" i="7"/>
  <c r="AA121" i="7"/>
  <c r="Y121" i="7"/>
  <c r="W121" i="7"/>
  <c r="BK121" i="7"/>
  <c r="N121" i="7"/>
  <c r="BF121" i="7" s="1"/>
  <c r="BI117" i="7"/>
  <c r="BH117" i="7"/>
  <c r="BG117" i="7"/>
  <c r="BE117" i="7"/>
  <c r="AA117" i="7"/>
  <c r="Y117" i="7"/>
  <c r="W117" i="7"/>
  <c r="BK117" i="7"/>
  <c r="N117" i="7"/>
  <c r="BF117" i="7" s="1"/>
  <c r="M110" i="7"/>
  <c r="F110" i="7"/>
  <c r="F108" i="7"/>
  <c r="F106" i="7"/>
  <c r="M28" i="7"/>
  <c r="AS93" i="1" s="1"/>
  <c r="M83" i="7"/>
  <c r="F83" i="7"/>
  <c r="F81" i="7"/>
  <c r="F79" i="7"/>
  <c r="O21" i="7"/>
  <c r="E21" i="7"/>
  <c r="M111" i="7" s="1"/>
  <c r="O20" i="7"/>
  <c r="O15" i="7"/>
  <c r="E15" i="7"/>
  <c r="F84" i="7" s="1"/>
  <c r="O14" i="7"/>
  <c r="O9" i="7"/>
  <c r="M108" i="7" s="1"/>
  <c r="F6" i="7"/>
  <c r="F105" i="7" s="1"/>
  <c r="AY92" i="1"/>
  <c r="AX92" i="1"/>
  <c r="BI154" i="6"/>
  <c r="BH154" i="6"/>
  <c r="BG154" i="6"/>
  <c r="BE154" i="6"/>
  <c r="AA154" i="6"/>
  <c r="AA153" i="6" s="1"/>
  <c r="Y154" i="6"/>
  <c r="Y153" i="6" s="1"/>
  <c r="W154" i="6"/>
  <c r="W153" i="6" s="1"/>
  <c r="BK154" i="6"/>
  <c r="BK153" i="6" s="1"/>
  <c r="N153" i="6" s="1"/>
  <c r="N93" i="6" s="1"/>
  <c r="N154" i="6"/>
  <c r="BF154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47" i="6"/>
  <c r="BH147" i="6"/>
  <c r="BG147" i="6"/>
  <c r="BE147" i="6"/>
  <c r="AA147" i="6"/>
  <c r="Y147" i="6"/>
  <c r="W147" i="6"/>
  <c r="BK147" i="6"/>
  <c r="N147" i="6"/>
  <c r="BF147" i="6" s="1"/>
  <c r="BI143" i="6"/>
  <c r="BH143" i="6"/>
  <c r="BG143" i="6"/>
  <c r="BE143" i="6"/>
  <c r="AA143" i="6"/>
  <c r="AA142" i="6" s="1"/>
  <c r="Y143" i="6"/>
  <c r="W143" i="6"/>
  <c r="BK143" i="6"/>
  <c r="N143" i="6"/>
  <c r="BF143" i="6" s="1"/>
  <c r="BI141" i="6"/>
  <c r="BH141" i="6"/>
  <c r="BG141" i="6"/>
  <c r="BE141" i="6"/>
  <c r="AA141" i="6"/>
  <c r="Y141" i="6"/>
  <c r="W141" i="6"/>
  <c r="BK141" i="6"/>
  <c r="N141" i="6"/>
  <c r="BF141" i="6" s="1"/>
  <c r="BI137" i="6"/>
  <c r="BH137" i="6"/>
  <c r="BG137" i="6"/>
  <c r="BE137" i="6"/>
  <c r="AA137" i="6"/>
  <c r="Y137" i="6"/>
  <c r="W137" i="6"/>
  <c r="BK137" i="6"/>
  <c r="N137" i="6"/>
  <c r="BF137" i="6" s="1"/>
  <c r="BI134" i="6"/>
  <c r="BH134" i="6"/>
  <c r="BG134" i="6"/>
  <c r="BE134" i="6"/>
  <c r="AA134" i="6"/>
  <c r="Y134" i="6"/>
  <c r="W134" i="6"/>
  <c r="BK134" i="6"/>
  <c r="N134" i="6"/>
  <c r="BF134" i="6" s="1"/>
  <c r="BI131" i="6"/>
  <c r="BH131" i="6"/>
  <c r="BG131" i="6"/>
  <c r="BE131" i="6"/>
  <c r="AA131" i="6"/>
  <c r="Y131" i="6"/>
  <c r="W131" i="6"/>
  <c r="BK131" i="6"/>
  <c r="N131" i="6"/>
  <c r="BF131" i="6" s="1"/>
  <c r="BI127" i="6"/>
  <c r="BH127" i="6"/>
  <c r="BG127" i="6"/>
  <c r="BE127" i="6"/>
  <c r="AA127" i="6"/>
  <c r="Y127" i="6"/>
  <c r="W127" i="6"/>
  <c r="BK127" i="6"/>
  <c r="N127" i="6"/>
  <c r="BF127" i="6" s="1"/>
  <c r="BI125" i="6"/>
  <c r="BH125" i="6"/>
  <c r="BG125" i="6"/>
  <c r="BE125" i="6"/>
  <c r="AA125" i="6"/>
  <c r="Y125" i="6"/>
  <c r="W125" i="6"/>
  <c r="BK125" i="6"/>
  <c r="N125" i="6"/>
  <c r="BF125" i="6" s="1"/>
  <c r="BI122" i="6"/>
  <c r="BH122" i="6"/>
  <c r="BG122" i="6"/>
  <c r="BE122" i="6"/>
  <c r="AA122" i="6"/>
  <c r="Y122" i="6"/>
  <c r="W122" i="6"/>
  <c r="BK122" i="6"/>
  <c r="N122" i="6"/>
  <c r="BF122" i="6" s="1"/>
  <c r="BI121" i="6"/>
  <c r="BH121" i="6"/>
  <c r="BG121" i="6"/>
  <c r="BE121" i="6"/>
  <c r="AA121" i="6"/>
  <c r="Y121" i="6"/>
  <c r="W121" i="6"/>
  <c r="BK121" i="6"/>
  <c r="N121" i="6"/>
  <c r="BF121" i="6" s="1"/>
  <c r="BI117" i="6"/>
  <c r="BH117" i="6"/>
  <c r="BG117" i="6"/>
  <c r="BE117" i="6"/>
  <c r="AA117" i="6"/>
  <c r="Y117" i="6"/>
  <c r="W117" i="6"/>
  <c r="BK117" i="6"/>
  <c r="N117" i="6"/>
  <c r="BF117" i="6" s="1"/>
  <c r="M110" i="6"/>
  <c r="F110" i="6"/>
  <c r="F108" i="6"/>
  <c r="F106" i="6"/>
  <c r="M28" i="6"/>
  <c r="AS92" i="1" s="1"/>
  <c r="M83" i="6"/>
  <c r="F83" i="6"/>
  <c r="F81" i="6"/>
  <c r="F79" i="6"/>
  <c r="O21" i="6"/>
  <c r="E21" i="6"/>
  <c r="M111" i="6" s="1"/>
  <c r="O20" i="6"/>
  <c r="O15" i="6"/>
  <c r="E15" i="6"/>
  <c r="F84" i="6" s="1"/>
  <c r="O14" i="6"/>
  <c r="O9" i="6"/>
  <c r="M108" i="6" s="1"/>
  <c r="F6" i="6"/>
  <c r="F105" i="6" s="1"/>
  <c r="AY91" i="1"/>
  <c r="AX91" i="1"/>
  <c r="BI154" i="5"/>
  <c r="BH154" i="5"/>
  <c r="BG154" i="5"/>
  <c r="BE154" i="5"/>
  <c r="AA154" i="5"/>
  <c r="AA153" i="5" s="1"/>
  <c r="Y154" i="5"/>
  <c r="Y153" i="5" s="1"/>
  <c r="W154" i="5"/>
  <c r="W153" i="5" s="1"/>
  <c r="BK154" i="5"/>
  <c r="BK153" i="5" s="1"/>
  <c r="N153" i="5" s="1"/>
  <c r="N93" i="5" s="1"/>
  <c r="N154" i="5"/>
  <c r="BF154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47" i="5"/>
  <c r="BH147" i="5"/>
  <c r="BG147" i="5"/>
  <c r="BE147" i="5"/>
  <c r="AA147" i="5"/>
  <c r="Y147" i="5"/>
  <c r="W147" i="5"/>
  <c r="BK147" i="5"/>
  <c r="N147" i="5"/>
  <c r="BF147" i="5" s="1"/>
  <c r="BI143" i="5"/>
  <c r="BH143" i="5"/>
  <c r="BG143" i="5"/>
  <c r="BE143" i="5"/>
  <c r="AA143" i="5"/>
  <c r="Y143" i="5"/>
  <c r="W143" i="5"/>
  <c r="BK143" i="5"/>
  <c r="N143" i="5"/>
  <c r="BF143" i="5" s="1"/>
  <c r="BI141" i="5"/>
  <c r="BH141" i="5"/>
  <c r="BG141" i="5"/>
  <c r="BE141" i="5"/>
  <c r="AA141" i="5"/>
  <c r="Y141" i="5"/>
  <c r="W141" i="5"/>
  <c r="BK141" i="5"/>
  <c r="N141" i="5"/>
  <c r="BF141" i="5" s="1"/>
  <c r="BI137" i="5"/>
  <c r="BH137" i="5"/>
  <c r="BG137" i="5"/>
  <c r="BE137" i="5"/>
  <c r="AA137" i="5"/>
  <c r="Y137" i="5"/>
  <c r="W137" i="5"/>
  <c r="BK137" i="5"/>
  <c r="N137" i="5"/>
  <c r="BF137" i="5" s="1"/>
  <c r="BI134" i="5"/>
  <c r="BH134" i="5"/>
  <c r="BG134" i="5"/>
  <c r="BE134" i="5"/>
  <c r="AA134" i="5"/>
  <c r="Y134" i="5"/>
  <c r="W134" i="5"/>
  <c r="BK134" i="5"/>
  <c r="N134" i="5"/>
  <c r="BF134" i="5" s="1"/>
  <c r="BI131" i="5"/>
  <c r="BH131" i="5"/>
  <c r="BG131" i="5"/>
  <c r="BE131" i="5"/>
  <c r="AA131" i="5"/>
  <c r="Y131" i="5"/>
  <c r="W131" i="5"/>
  <c r="BK131" i="5"/>
  <c r="N131" i="5"/>
  <c r="BF131" i="5" s="1"/>
  <c r="BI127" i="5"/>
  <c r="BH127" i="5"/>
  <c r="BG127" i="5"/>
  <c r="BE127" i="5"/>
  <c r="AA127" i="5"/>
  <c r="Y127" i="5"/>
  <c r="Y126" i="5" s="1"/>
  <c r="W127" i="5"/>
  <c r="BK127" i="5"/>
  <c r="N127" i="5"/>
  <c r="BF127" i="5" s="1"/>
  <c r="BI125" i="5"/>
  <c r="BH125" i="5"/>
  <c r="BG125" i="5"/>
  <c r="BE125" i="5"/>
  <c r="AA125" i="5"/>
  <c r="Y125" i="5"/>
  <c r="W125" i="5"/>
  <c r="BK125" i="5"/>
  <c r="N125" i="5"/>
  <c r="BF125" i="5" s="1"/>
  <c r="BI122" i="5"/>
  <c r="BH122" i="5"/>
  <c r="BG122" i="5"/>
  <c r="BE122" i="5"/>
  <c r="AA122" i="5"/>
  <c r="Y122" i="5"/>
  <c r="W122" i="5"/>
  <c r="BK122" i="5"/>
  <c r="N122" i="5"/>
  <c r="BF122" i="5" s="1"/>
  <c r="BI121" i="5"/>
  <c r="BH121" i="5"/>
  <c r="BG121" i="5"/>
  <c r="BE121" i="5"/>
  <c r="AA121" i="5"/>
  <c r="Y121" i="5"/>
  <c r="W121" i="5"/>
  <c r="BK121" i="5"/>
  <c r="N121" i="5"/>
  <c r="BF121" i="5" s="1"/>
  <c r="BI117" i="5"/>
  <c r="BH117" i="5"/>
  <c r="BG117" i="5"/>
  <c r="BE117" i="5"/>
  <c r="AA117" i="5"/>
  <c r="Y117" i="5"/>
  <c r="W117" i="5"/>
  <c r="BK117" i="5"/>
  <c r="N117" i="5"/>
  <c r="BF117" i="5" s="1"/>
  <c r="M110" i="5"/>
  <c r="F110" i="5"/>
  <c r="F108" i="5"/>
  <c r="F106" i="5"/>
  <c r="M28" i="5"/>
  <c r="AS91" i="1" s="1"/>
  <c r="M83" i="5"/>
  <c r="F83" i="5"/>
  <c r="F81" i="5"/>
  <c r="F79" i="5"/>
  <c r="O21" i="5"/>
  <c r="E21" i="5"/>
  <c r="M111" i="5" s="1"/>
  <c r="O20" i="5"/>
  <c r="O15" i="5"/>
  <c r="E15" i="5"/>
  <c r="F84" i="5" s="1"/>
  <c r="O14" i="5"/>
  <c r="O9" i="5"/>
  <c r="M108" i="5" s="1"/>
  <c r="F6" i="5"/>
  <c r="F105" i="5" s="1"/>
  <c r="AY90" i="1"/>
  <c r="AX90" i="1"/>
  <c r="BI154" i="4"/>
  <c r="BH154" i="4"/>
  <c r="BG154" i="4"/>
  <c r="BE154" i="4"/>
  <c r="AA154" i="4"/>
  <c r="AA153" i="4" s="1"/>
  <c r="Y154" i="4"/>
  <c r="Y153" i="4" s="1"/>
  <c r="W154" i="4"/>
  <c r="W153" i="4" s="1"/>
  <c r="BK154" i="4"/>
  <c r="BK153" i="4" s="1"/>
  <c r="N153" i="4" s="1"/>
  <c r="N93" i="4" s="1"/>
  <c r="N154" i="4"/>
  <c r="BF154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47" i="4"/>
  <c r="BH147" i="4"/>
  <c r="BG147" i="4"/>
  <c r="BE147" i="4"/>
  <c r="AA147" i="4"/>
  <c r="Y147" i="4"/>
  <c r="W147" i="4"/>
  <c r="BK147" i="4"/>
  <c r="N147" i="4"/>
  <c r="BF147" i="4" s="1"/>
  <c r="BI143" i="4"/>
  <c r="BH143" i="4"/>
  <c r="BG143" i="4"/>
  <c r="BE143" i="4"/>
  <c r="AA143" i="4"/>
  <c r="Y143" i="4"/>
  <c r="W143" i="4"/>
  <c r="BK143" i="4"/>
  <c r="N143" i="4"/>
  <c r="BF143" i="4" s="1"/>
  <c r="BI141" i="4"/>
  <c r="BH141" i="4"/>
  <c r="BG141" i="4"/>
  <c r="BE141" i="4"/>
  <c r="AA141" i="4"/>
  <c r="Y141" i="4"/>
  <c r="W141" i="4"/>
  <c r="BK141" i="4"/>
  <c r="N141" i="4"/>
  <c r="BF141" i="4" s="1"/>
  <c r="BI137" i="4"/>
  <c r="BH137" i="4"/>
  <c r="BG137" i="4"/>
  <c r="BE137" i="4"/>
  <c r="AA137" i="4"/>
  <c r="Y137" i="4"/>
  <c r="W137" i="4"/>
  <c r="BK137" i="4"/>
  <c r="N137" i="4"/>
  <c r="BF137" i="4" s="1"/>
  <c r="BI134" i="4"/>
  <c r="BH134" i="4"/>
  <c r="BG134" i="4"/>
  <c r="BE134" i="4"/>
  <c r="AA134" i="4"/>
  <c r="Y134" i="4"/>
  <c r="W134" i="4"/>
  <c r="BK134" i="4"/>
  <c r="N134" i="4"/>
  <c r="BF134" i="4" s="1"/>
  <c r="BI131" i="4"/>
  <c r="BH131" i="4"/>
  <c r="BG131" i="4"/>
  <c r="BE131" i="4"/>
  <c r="AA131" i="4"/>
  <c r="Y131" i="4"/>
  <c r="W131" i="4"/>
  <c r="BK131" i="4"/>
  <c r="N131" i="4"/>
  <c r="BF131" i="4" s="1"/>
  <c r="BI127" i="4"/>
  <c r="BH127" i="4"/>
  <c r="BG127" i="4"/>
  <c r="BE127" i="4"/>
  <c r="AA127" i="4"/>
  <c r="AA126" i="4" s="1"/>
  <c r="Y127" i="4"/>
  <c r="W127" i="4"/>
  <c r="BK127" i="4"/>
  <c r="N127" i="4"/>
  <c r="BF127" i="4" s="1"/>
  <c r="BI125" i="4"/>
  <c r="BH125" i="4"/>
  <c r="BG125" i="4"/>
  <c r="BE125" i="4"/>
  <c r="AA125" i="4"/>
  <c r="Y125" i="4"/>
  <c r="W125" i="4"/>
  <c r="BK125" i="4"/>
  <c r="N125" i="4"/>
  <c r="BF125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 s="1"/>
  <c r="BI117" i="4"/>
  <c r="BH117" i="4"/>
  <c r="BG117" i="4"/>
  <c r="BE117" i="4"/>
  <c r="AA117" i="4"/>
  <c r="Y117" i="4"/>
  <c r="W117" i="4"/>
  <c r="BK117" i="4"/>
  <c r="BK116" i="4" s="1"/>
  <c r="N117" i="4"/>
  <c r="BF117" i="4" s="1"/>
  <c r="M110" i="4"/>
  <c r="F110" i="4"/>
  <c r="F108" i="4"/>
  <c r="F106" i="4"/>
  <c r="M28" i="4"/>
  <c r="AS90" i="1" s="1"/>
  <c r="M83" i="4"/>
  <c r="F83" i="4"/>
  <c r="F81" i="4"/>
  <c r="F79" i="4"/>
  <c r="O21" i="4"/>
  <c r="E21" i="4"/>
  <c r="M111" i="4" s="1"/>
  <c r="O20" i="4"/>
  <c r="O15" i="4"/>
  <c r="E15" i="4"/>
  <c r="F84" i="4" s="1"/>
  <c r="O14" i="4"/>
  <c r="O9" i="4"/>
  <c r="M108" i="4" s="1"/>
  <c r="F6" i="4"/>
  <c r="F105" i="4" s="1"/>
  <c r="AY89" i="1"/>
  <c r="AX89" i="1"/>
  <c r="BI154" i="3"/>
  <c r="BH154" i="3"/>
  <c r="BG154" i="3"/>
  <c r="BE154" i="3"/>
  <c r="AA154" i="3"/>
  <c r="AA153" i="3" s="1"/>
  <c r="Y154" i="3"/>
  <c r="Y153" i="3" s="1"/>
  <c r="W154" i="3"/>
  <c r="W153" i="3" s="1"/>
  <c r="BK154" i="3"/>
  <c r="BK153" i="3" s="1"/>
  <c r="N153" i="3" s="1"/>
  <c r="N93" i="3" s="1"/>
  <c r="N154" i="3"/>
  <c r="BF154" i="3" s="1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 s="1"/>
  <c r="BI147" i="3"/>
  <c r="BH147" i="3"/>
  <c r="BG147" i="3"/>
  <c r="BE147" i="3"/>
  <c r="AA147" i="3"/>
  <c r="Y147" i="3"/>
  <c r="W147" i="3"/>
  <c r="BK147" i="3"/>
  <c r="N147" i="3"/>
  <c r="BF147" i="3" s="1"/>
  <c r="BI143" i="3"/>
  <c r="BH143" i="3"/>
  <c r="BG143" i="3"/>
  <c r="BE143" i="3"/>
  <c r="AA143" i="3"/>
  <c r="Y143" i="3"/>
  <c r="W143" i="3"/>
  <c r="BK143" i="3"/>
  <c r="BK142" i="3" s="1"/>
  <c r="N142" i="3" s="1"/>
  <c r="N92" i="3" s="1"/>
  <c r="N143" i="3"/>
  <c r="BF143" i="3" s="1"/>
  <c r="BI141" i="3"/>
  <c r="BH141" i="3"/>
  <c r="BG141" i="3"/>
  <c r="BE141" i="3"/>
  <c r="AA141" i="3"/>
  <c r="Y141" i="3"/>
  <c r="W141" i="3"/>
  <c r="BK141" i="3"/>
  <c r="N141" i="3"/>
  <c r="BF141" i="3" s="1"/>
  <c r="BI137" i="3"/>
  <c r="BH137" i="3"/>
  <c r="BG137" i="3"/>
  <c r="BE137" i="3"/>
  <c r="AA137" i="3"/>
  <c r="Y137" i="3"/>
  <c r="W137" i="3"/>
  <c r="BK137" i="3"/>
  <c r="N137" i="3"/>
  <c r="BF137" i="3" s="1"/>
  <c r="BI134" i="3"/>
  <c r="BH134" i="3"/>
  <c r="BG134" i="3"/>
  <c r="BE134" i="3"/>
  <c r="AA134" i="3"/>
  <c r="Y134" i="3"/>
  <c r="W134" i="3"/>
  <c r="BK134" i="3"/>
  <c r="N134" i="3"/>
  <c r="BF134" i="3" s="1"/>
  <c r="BI131" i="3"/>
  <c r="BH131" i="3"/>
  <c r="BG131" i="3"/>
  <c r="BE131" i="3"/>
  <c r="AA131" i="3"/>
  <c r="Y131" i="3"/>
  <c r="W131" i="3"/>
  <c r="BK131" i="3"/>
  <c r="N131" i="3"/>
  <c r="BF131" i="3" s="1"/>
  <c r="BI127" i="3"/>
  <c r="BH127" i="3"/>
  <c r="BG127" i="3"/>
  <c r="BE127" i="3"/>
  <c r="AA127" i="3"/>
  <c r="Y127" i="3"/>
  <c r="W127" i="3"/>
  <c r="BK127" i="3"/>
  <c r="N127" i="3"/>
  <c r="BF127" i="3" s="1"/>
  <c r="BI125" i="3"/>
  <c r="BH125" i="3"/>
  <c r="BG125" i="3"/>
  <c r="BE125" i="3"/>
  <c r="AA125" i="3"/>
  <c r="Y125" i="3"/>
  <c r="W125" i="3"/>
  <c r="BK125" i="3"/>
  <c r="N125" i="3"/>
  <c r="BF125" i="3" s="1"/>
  <c r="BI122" i="3"/>
  <c r="BH122" i="3"/>
  <c r="BG122" i="3"/>
  <c r="BE122" i="3"/>
  <c r="AA122" i="3"/>
  <c r="Y122" i="3"/>
  <c r="W122" i="3"/>
  <c r="BK122" i="3"/>
  <c r="N122" i="3"/>
  <c r="BF122" i="3" s="1"/>
  <c r="BI121" i="3"/>
  <c r="BH121" i="3"/>
  <c r="BG121" i="3"/>
  <c r="BE121" i="3"/>
  <c r="AA121" i="3"/>
  <c r="Y121" i="3"/>
  <c r="W121" i="3"/>
  <c r="BK121" i="3"/>
  <c r="N121" i="3"/>
  <c r="BF121" i="3" s="1"/>
  <c r="BI117" i="3"/>
  <c r="BH117" i="3"/>
  <c r="BG117" i="3"/>
  <c r="BE117" i="3"/>
  <c r="AA117" i="3"/>
  <c r="Y117" i="3"/>
  <c r="W117" i="3"/>
  <c r="W116" i="3" s="1"/>
  <c r="BK117" i="3"/>
  <c r="N117" i="3"/>
  <c r="BF117" i="3" s="1"/>
  <c r="M110" i="3"/>
  <c r="F110" i="3"/>
  <c r="F108" i="3"/>
  <c r="F106" i="3"/>
  <c r="M28" i="3"/>
  <c r="AS89" i="1" s="1"/>
  <c r="M83" i="3"/>
  <c r="F83" i="3"/>
  <c r="F81" i="3"/>
  <c r="F79" i="3"/>
  <c r="O21" i="3"/>
  <c r="E21" i="3"/>
  <c r="M111" i="3" s="1"/>
  <c r="O20" i="3"/>
  <c r="O15" i="3"/>
  <c r="E15" i="3"/>
  <c r="F84" i="3" s="1"/>
  <c r="O14" i="3"/>
  <c r="O9" i="3"/>
  <c r="M108" i="3" s="1"/>
  <c r="F6" i="3"/>
  <c r="F105" i="3" s="1"/>
  <c r="AY88" i="1"/>
  <c r="AX88" i="1"/>
  <c r="BI563" i="2"/>
  <c r="BH563" i="2"/>
  <c r="BG563" i="2"/>
  <c r="BE563" i="2"/>
  <c r="AA563" i="2"/>
  <c r="Y563" i="2"/>
  <c r="W563" i="2"/>
  <c r="BK563" i="2"/>
  <c r="BF563" i="2"/>
  <c r="BI562" i="2"/>
  <c r="BH562" i="2"/>
  <c r="BG562" i="2"/>
  <c r="BE562" i="2"/>
  <c r="AA562" i="2"/>
  <c r="Y562" i="2"/>
  <c r="W562" i="2"/>
  <c r="BK562" i="2"/>
  <c r="BF562" i="2"/>
  <c r="BI561" i="2"/>
  <c r="BH561" i="2"/>
  <c r="BG561" i="2"/>
  <c r="BE561" i="2"/>
  <c r="AA561" i="2"/>
  <c r="Y561" i="2"/>
  <c r="W561" i="2"/>
  <c r="BK561" i="2"/>
  <c r="BF561" i="2"/>
  <c r="BI560" i="2"/>
  <c r="BH560" i="2"/>
  <c r="BG560" i="2"/>
  <c r="BE560" i="2"/>
  <c r="AA560" i="2"/>
  <c r="Y560" i="2"/>
  <c r="W560" i="2"/>
  <c r="BK560" i="2"/>
  <c r="BI559" i="2"/>
  <c r="BH559" i="2"/>
  <c r="BG559" i="2"/>
  <c r="BE559" i="2"/>
  <c r="AA559" i="2"/>
  <c r="Y559" i="2"/>
  <c r="W559" i="2"/>
  <c r="BK559" i="2"/>
  <c r="BF559" i="2"/>
  <c r="BI558" i="2"/>
  <c r="BH558" i="2"/>
  <c r="BG558" i="2"/>
  <c r="BE558" i="2"/>
  <c r="AA558" i="2"/>
  <c r="Y558" i="2"/>
  <c r="W558" i="2"/>
  <c r="BK558" i="2"/>
  <c r="BF558" i="2"/>
  <c r="BI557" i="2"/>
  <c r="BH557" i="2"/>
  <c r="BG557" i="2"/>
  <c r="BE557" i="2"/>
  <c r="AA557" i="2"/>
  <c r="Y557" i="2"/>
  <c r="W557" i="2"/>
  <c r="BK557" i="2"/>
  <c r="BI556" i="2"/>
  <c r="BH556" i="2"/>
  <c r="BG556" i="2"/>
  <c r="BE556" i="2"/>
  <c r="AA556" i="2"/>
  <c r="Y556" i="2"/>
  <c r="W556" i="2"/>
  <c r="BK556" i="2"/>
  <c r="BI555" i="2"/>
  <c r="BH555" i="2"/>
  <c r="BG555" i="2"/>
  <c r="BE555" i="2"/>
  <c r="AA555" i="2"/>
  <c r="Y555" i="2"/>
  <c r="W555" i="2"/>
  <c r="BK555" i="2"/>
  <c r="BF555" i="2"/>
  <c r="BI554" i="2"/>
  <c r="BH554" i="2"/>
  <c r="BG554" i="2"/>
  <c r="BE554" i="2"/>
  <c r="AA554" i="2"/>
  <c r="Y554" i="2"/>
  <c r="W554" i="2"/>
  <c r="BK554" i="2"/>
  <c r="BF554" i="2"/>
  <c r="BI552" i="2"/>
  <c r="BH552" i="2"/>
  <c r="BG552" i="2"/>
  <c r="BE552" i="2"/>
  <c r="AA552" i="2"/>
  <c r="Y552" i="2"/>
  <c r="W552" i="2"/>
  <c r="BK552" i="2"/>
  <c r="N552" i="2"/>
  <c r="BF552" i="2" s="1"/>
  <c r="BI551" i="2"/>
  <c r="BH551" i="2"/>
  <c r="BG551" i="2"/>
  <c r="BE551" i="2"/>
  <c r="AA551" i="2"/>
  <c r="Y551" i="2"/>
  <c r="W551" i="2"/>
  <c r="BK551" i="2"/>
  <c r="N551" i="2"/>
  <c r="BF551" i="2" s="1"/>
  <c r="BI550" i="2"/>
  <c r="BH550" i="2"/>
  <c r="BG550" i="2"/>
  <c r="BE550" i="2"/>
  <c r="AA550" i="2"/>
  <c r="Y550" i="2"/>
  <c r="W550" i="2"/>
  <c r="W549" i="2" s="1"/>
  <c r="BK550" i="2"/>
  <c r="N550" i="2"/>
  <c r="BF550" i="2" s="1"/>
  <c r="BI548" i="2"/>
  <c r="BH548" i="2"/>
  <c r="BG548" i="2"/>
  <c r="BE548" i="2"/>
  <c r="AA548" i="2"/>
  <c r="Y548" i="2"/>
  <c r="W548" i="2"/>
  <c r="BK548" i="2"/>
  <c r="N548" i="2"/>
  <c r="BF548" i="2" s="1"/>
  <c r="BI545" i="2"/>
  <c r="BH545" i="2"/>
  <c r="BG545" i="2"/>
  <c r="BE545" i="2"/>
  <c r="AA545" i="2"/>
  <c r="AA544" i="2" s="1"/>
  <c r="Y545" i="2"/>
  <c r="W545" i="2"/>
  <c r="W544" i="2" s="1"/>
  <c r="BK545" i="2"/>
  <c r="N545" i="2"/>
  <c r="BF545" i="2" s="1"/>
  <c r="BI543" i="2"/>
  <c r="BH543" i="2"/>
  <c r="BG543" i="2"/>
  <c r="BE543" i="2"/>
  <c r="AA543" i="2"/>
  <c r="Y543" i="2"/>
  <c r="W543" i="2"/>
  <c r="BK543" i="2"/>
  <c r="N543" i="2"/>
  <c r="BF543" i="2" s="1"/>
  <c r="BI542" i="2"/>
  <c r="BH542" i="2"/>
  <c r="BG542" i="2"/>
  <c r="BE542" i="2"/>
  <c r="AA542" i="2"/>
  <c r="Y542" i="2"/>
  <c r="W542" i="2"/>
  <c r="BK542" i="2"/>
  <c r="N542" i="2"/>
  <c r="BF542" i="2" s="1"/>
  <c r="BI539" i="2"/>
  <c r="BH539" i="2"/>
  <c r="BG539" i="2"/>
  <c r="BE539" i="2"/>
  <c r="AA539" i="2"/>
  <c r="AA538" i="2" s="1"/>
  <c r="Y539" i="2"/>
  <c r="W539" i="2"/>
  <c r="BK539" i="2"/>
  <c r="N539" i="2"/>
  <c r="BF539" i="2" s="1"/>
  <c r="BI537" i="2"/>
  <c r="BH537" i="2"/>
  <c r="BG537" i="2"/>
  <c r="BE537" i="2"/>
  <c r="AA537" i="2"/>
  <c r="Y537" i="2"/>
  <c r="W537" i="2"/>
  <c r="BK537" i="2"/>
  <c r="N537" i="2"/>
  <c r="BF537" i="2" s="1"/>
  <c r="BI534" i="2"/>
  <c r="BH534" i="2"/>
  <c r="BG534" i="2"/>
  <c r="BE534" i="2"/>
  <c r="AA534" i="2"/>
  <c r="AA533" i="2" s="1"/>
  <c r="Y534" i="2"/>
  <c r="W534" i="2"/>
  <c r="W533" i="2" s="1"/>
  <c r="BK534" i="2"/>
  <c r="BK533" i="2" s="1"/>
  <c r="N533" i="2" s="1"/>
  <c r="N109" i="2" s="1"/>
  <c r="N534" i="2"/>
  <c r="BF534" i="2" s="1"/>
  <c r="BI532" i="2"/>
  <c r="BH532" i="2"/>
  <c r="BG532" i="2"/>
  <c r="BE532" i="2"/>
  <c r="AA532" i="2"/>
  <c r="Y532" i="2"/>
  <c r="W532" i="2"/>
  <c r="BK532" i="2"/>
  <c r="N532" i="2"/>
  <c r="BF532" i="2" s="1"/>
  <c r="BI531" i="2"/>
  <c r="BH531" i="2"/>
  <c r="BG531" i="2"/>
  <c r="BE531" i="2"/>
  <c r="AA531" i="2"/>
  <c r="Y531" i="2"/>
  <c r="W531" i="2"/>
  <c r="BK531" i="2"/>
  <c r="N531" i="2"/>
  <c r="BF531" i="2" s="1"/>
  <c r="BI526" i="2"/>
  <c r="BH526" i="2"/>
  <c r="BG526" i="2"/>
  <c r="BE526" i="2"/>
  <c r="AA526" i="2"/>
  <c r="Y526" i="2"/>
  <c r="W526" i="2"/>
  <c r="BK526" i="2"/>
  <c r="N526" i="2"/>
  <c r="BF526" i="2" s="1"/>
  <c r="BI525" i="2"/>
  <c r="BH525" i="2"/>
  <c r="BG525" i="2"/>
  <c r="BE525" i="2"/>
  <c r="AA525" i="2"/>
  <c r="Y525" i="2"/>
  <c r="W525" i="2"/>
  <c r="BK525" i="2"/>
  <c r="N525" i="2"/>
  <c r="BF525" i="2" s="1"/>
  <c r="BI522" i="2"/>
  <c r="BH522" i="2"/>
  <c r="BG522" i="2"/>
  <c r="BE522" i="2"/>
  <c r="AA522" i="2"/>
  <c r="Y522" i="2"/>
  <c r="Y521" i="2" s="1"/>
  <c r="W522" i="2"/>
  <c r="BK522" i="2"/>
  <c r="N522" i="2"/>
  <c r="BF522" i="2" s="1"/>
  <c r="BI520" i="2"/>
  <c r="BH520" i="2"/>
  <c r="BG520" i="2"/>
  <c r="BE520" i="2"/>
  <c r="AA520" i="2"/>
  <c r="Y520" i="2"/>
  <c r="W520" i="2"/>
  <c r="BK520" i="2"/>
  <c r="N520" i="2"/>
  <c r="BF520" i="2" s="1"/>
  <c r="BI517" i="2"/>
  <c r="BH517" i="2"/>
  <c r="BG517" i="2"/>
  <c r="BE517" i="2"/>
  <c r="AA517" i="2"/>
  <c r="Y517" i="2"/>
  <c r="W517" i="2"/>
  <c r="BK517" i="2"/>
  <c r="N517" i="2"/>
  <c r="BF517" i="2" s="1"/>
  <c r="BI516" i="2"/>
  <c r="BH516" i="2"/>
  <c r="BG516" i="2"/>
  <c r="BE516" i="2"/>
  <c r="AA516" i="2"/>
  <c r="Y516" i="2"/>
  <c r="W516" i="2"/>
  <c r="BK516" i="2"/>
  <c r="N516" i="2"/>
  <c r="BF516" i="2" s="1"/>
  <c r="BI515" i="2"/>
  <c r="BH515" i="2"/>
  <c r="BG515" i="2"/>
  <c r="BE515" i="2"/>
  <c r="AA515" i="2"/>
  <c r="Y515" i="2"/>
  <c r="W515" i="2"/>
  <c r="BK515" i="2"/>
  <c r="N515" i="2"/>
  <c r="BF515" i="2" s="1"/>
  <c r="BI514" i="2"/>
  <c r="BH514" i="2"/>
  <c r="BG514" i="2"/>
  <c r="BE514" i="2"/>
  <c r="AA514" i="2"/>
  <c r="Y514" i="2"/>
  <c r="W514" i="2"/>
  <c r="BK514" i="2"/>
  <c r="N514" i="2"/>
  <c r="BF514" i="2" s="1"/>
  <c r="BI513" i="2"/>
  <c r="BH513" i="2"/>
  <c r="BG513" i="2"/>
  <c r="BE513" i="2"/>
  <c r="AA513" i="2"/>
  <c r="Y513" i="2"/>
  <c r="W513" i="2"/>
  <c r="BK513" i="2"/>
  <c r="N513" i="2"/>
  <c r="BF513" i="2" s="1"/>
  <c r="BI512" i="2"/>
  <c r="BH512" i="2"/>
  <c r="BG512" i="2"/>
  <c r="BE512" i="2"/>
  <c r="AA512" i="2"/>
  <c r="Y512" i="2"/>
  <c r="W512" i="2"/>
  <c r="BK512" i="2"/>
  <c r="N512" i="2"/>
  <c r="BF512" i="2" s="1"/>
  <c r="BI509" i="2"/>
  <c r="BH509" i="2"/>
  <c r="BG509" i="2"/>
  <c r="BE509" i="2"/>
  <c r="AA509" i="2"/>
  <c r="Y509" i="2"/>
  <c r="W509" i="2"/>
  <c r="BK509" i="2"/>
  <c r="N509" i="2"/>
  <c r="BF509" i="2" s="1"/>
  <c r="BI508" i="2"/>
  <c r="BH508" i="2"/>
  <c r="BG508" i="2"/>
  <c r="BE508" i="2"/>
  <c r="AA508" i="2"/>
  <c r="Y508" i="2"/>
  <c r="W508" i="2"/>
  <c r="BK508" i="2"/>
  <c r="N508" i="2"/>
  <c r="BF508" i="2" s="1"/>
  <c r="BI505" i="2"/>
  <c r="BH505" i="2"/>
  <c r="BG505" i="2"/>
  <c r="BE505" i="2"/>
  <c r="AA505" i="2"/>
  <c r="Y505" i="2"/>
  <c r="W505" i="2"/>
  <c r="BK505" i="2"/>
  <c r="N505" i="2"/>
  <c r="BF505" i="2" s="1"/>
  <c r="BI502" i="2"/>
  <c r="BH502" i="2"/>
  <c r="BG502" i="2"/>
  <c r="BE502" i="2"/>
  <c r="AA502" i="2"/>
  <c r="Y502" i="2"/>
  <c r="W502" i="2"/>
  <c r="BK502" i="2"/>
  <c r="N502" i="2"/>
  <c r="BF502" i="2" s="1"/>
  <c r="BI499" i="2"/>
  <c r="BH499" i="2"/>
  <c r="BG499" i="2"/>
  <c r="BE499" i="2"/>
  <c r="AA499" i="2"/>
  <c r="Y499" i="2"/>
  <c r="W499" i="2"/>
  <c r="BK499" i="2"/>
  <c r="N499" i="2"/>
  <c r="BF499" i="2" s="1"/>
  <c r="BI497" i="2"/>
  <c r="BH497" i="2"/>
  <c r="BG497" i="2"/>
  <c r="BE497" i="2"/>
  <c r="AA497" i="2"/>
  <c r="Y497" i="2"/>
  <c r="W497" i="2"/>
  <c r="BK497" i="2"/>
  <c r="N497" i="2"/>
  <c r="BF497" i="2" s="1"/>
  <c r="BI496" i="2"/>
  <c r="BH496" i="2"/>
  <c r="BG496" i="2"/>
  <c r="BE496" i="2"/>
  <c r="AA496" i="2"/>
  <c r="Y496" i="2"/>
  <c r="W496" i="2"/>
  <c r="BK496" i="2"/>
  <c r="N496" i="2"/>
  <c r="BF496" i="2" s="1"/>
  <c r="BI495" i="2"/>
  <c r="BH495" i="2"/>
  <c r="BG495" i="2"/>
  <c r="BE495" i="2"/>
  <c r="AA495" i="2"/>
  <c r="Y495" i="2"/>
  <c r="W495" i="2"/>
  <c r="BK495" i="2"/>
  <c r="N495" i="2"/>
  <c r="BF495" i="2" s="1"/>
  <c r="BI494" i="2"/>
  <c r="BH494" i="2"/>
  <c r="BG494" i="2"/>
  <c r="BE494" i="2"/>
  <c r="AA494" i="2"/>
  <c r="Y494" i="2"/>
  <c r="W494" i="2"/>
  <c r="BK494" i="2"/>
  <c r="N494" i="2"/>
  <c r="BF494" i="2" s="1"/>
  <c r="BI493" i="2"/>
  <c r="BH493" i="2"/>
  <c r="BG493" i="2"/>
  <c r="BE493" i="2"/>
  <c r="AA493" i="2"/>
  <c r="Y493" i="2"/>
  <c r="W493" i="2"/>
  <c r="BK493" i="2"/>
  <c r="N493" i="2"/>
  <c r="BF493" i="2" s="1"/>
  <c r="BI492" i="2"/>
  <c r="BH492" i="2"/>
  <c r="BG492" i="2"/>
  <c r="BE492" i="2"/>
  <c r="AA492" i="2"/>
  <c r="Y492" i="2"/>
  <c r="W492" i="2"/>
  <c r="BK492" i="2"/>
  <c r="N492" i="2"/>
  <c r="BF492" i="2" s="1"/>
  <c r="BI482" i="2"/>
  <c r="BH482" i="2"/>
  <c r="BG482" i="2"/>
  <c r="BE482" i="2"/>
  <c r="AA482" i="2"/>
  <c r="Y482" i="2"/>
  <c r="W482" i="2"/>
  <c r="BK482" i="2"/>
  <c r="N482" i="2"/>
  <c r="BF482" i="2" s="1"/>
  <c r="BI481" i="2"/>
  <c r="BH481" i="2"/>
  <c r="BG481" i="2"/>
  <c r="BE481" i="2"/>
  <c r="AA481" i="2"/>
  <c r="Y481" i="2"/>
  <c r="W481" i="2"/>
  <c r="BK481" i="2"/>
  <c r="N481" i="2"/>
  <c r="BF481" i="2" s="1"/>
  <c r="BI480" i="2"/>
  <c r="BH480" i="2"/>
  <c r="BG480" i="2"/>
  <c r="BE480" i="2"/>
  <c r="AA480" i="2"/>
  <c r="Y480" i="2"/>
  <c r="W480" i="2"/>
  <c r="BK480" i="2"/>
  <c r="N480" i="2"/>
  <c r="BF480" i="2" s="1"/>
  <c r="BI477" i="2"/>
  <c r="BH477" i="2"/>
  <c r="BG477" i="2"/>
  <c r="BE477" i="2"/>
  <c r="AA477" i="2"/>
  <c r="Y477" i="2"/>
  <c r="W477" i="2"/>
  <c r="BK477" i="2"/>
  <c r="N477" i="2"/>
  <c r="BF477" i="2" s="1"/>
  <c r="BI476" i="2"/>
  <c r="BH476" i="2"/>
  <c r="BG476" i="2"/>
  <c r="BE476" i="2"/>
  <c r="AA476" i="2"/>
  <c r="Y476" i="2"/>
  <c r="W476" i="2"/>
  <c r="BK476" i="2"/>
  <c r="N476" i="2"/>
  <c r="BF476" i="2" s="1"/>
  <c r="BI475" i="2"/>
  <c r="BH475" i="2"/>
  <c r="BG475" i="2"/>
  <c r="BE475" i="2"/>
  <c r="AA475" i="2"/>
  <c r="Y475" i="2"/>
  <c r="W475" i="2"/>
  <c r="BK475" i="2"/>
  <c r="N475" i="2"/>
  <c r="BF475" i="2" s="1"/>
  <c r="BI474" i="2"/>
  <c r="BH474" i="2"/>
  <c r="BG474" i="2"/>
  <c r="BE474" i="2"/>
  <c r="AA474" i="2"/>
  <c r="Y474" i="2"/>
  <c r="W474" i="2"/>
  <c r="BK474" i="2"/>
  <c r="N474" i="2"/>
  <c r="BF474" i="2" s="1"/>
  <c r="BI473" i="2"/>
  <c r="BH473" i="2"/>
  <c r="BG473" i="2"/>
  <c r="BE473" i="2"/>
  <c r="AA473" i="2"/>
  <c r="Y473" i="2"/>
  <c r="W473" i="2"/>
  <c r="BK473" i="2"/>
  <c r="N473" i="2"/>
  <c r="BF473" i="2" s="1"/>
  <c r="BI472" i="2"/>
  <c r="BH472" i="2"/>
  <c r="BG472" i="2"/>
  <c r="BE472" i="2"/>
  <c r="AA472" i="2"/>
  <c r="Y472" i="2"/>
  <c r="W472" i="2"/>
  <c r="BK472" i="2"/>
  <c r="N472" i="2"/>
  <c r="BF472" i="2" s="1"/>
  <c r="BI471" i="2"/>
  <c r="BH471" i="2"/>
  <c r="BG471" i="2"/>
  <c r="BE471" i="2"/>
  <c r="AA471" i="2"/>
  <c r="Y471" i="2"/>
  <c r="W471" i="2"/>
  <c r="BK471" i="2"/>
  <c r="N471" i="2"/>
  <c r="BF471" i="2" s="1"/>
  <c r="BI470" i="2"/>
  <c r="BH470" i="2"/>
  <c r="BG470" i="2"/>
  <c r="BE470" i="2"/>
  <c r="AA470" i="2"/>
  <c r="Y470" i="2"/>
  <c r="W470" i="2"/>
  <c r="BK470" i="2"/>
  <c r="N470" i="2"/>
  <c r="BF470" i="2" s="1"/>
  <c r="BI469" i="2"/>
  <c r="BH469" i="2"/>
  <c r="BG469" i="2"/>
  <c r="BE469" i="2"/>
  <c r="AA469" i="2"/>
  <c r="Y469" i="2"/>
  <c r="W469" i="2"/>
  <c r="BK469" i="2"/>
  <c r="N469" i="2"/>
  <c r="BF469" i="2" s="1"/>
  <c r="BI468" i="2"/>
  <c r="BH468" i="2"/>
  <c r="BG468" i="2"/>
  <c r="BE468" i="2"/>
  <c r="AA468" i="2"/>
  <c r="Y468" i="2"/>
  <c r="W468" i="2"/>
  <c r="BK468" i="2"/>
  <c r="N468" i="2"/>
  <c r="BF468" i="2" s="1"/>
  <c r="BI467" i="2"/>
  <c r="BH467" i="2"/>
  <c r="BG467" i="2"/>
  <c r="BE467" i="2"/>
  <c r="AA467" i="2"/>
  <c r="Y467" i="2"/>
  <c r="W467" i="2"/>
  <c r="BK467" i="2"/>
  <c r="N467" i="2"/>
  <c r="BF467" i="2" s="1"/>
  <c r="BI466" i="2"/>
  <c r="BH466" i="2"/>
  <c r="BG466" i="2"/>
  <c r="BE466" i="2"/>
  <c r="AA466" i="2"/>
  <c r="Y466" i="2"/>
  <c r="W466" i="2"/>
  <c r="BK466" i="2"/>
  <c r="N466" i="2"/>
  <c r="BF466" i="2" s="1"/>
  <c r="BI458" i="2"/>
  <c r="BH458" i="2"/>
  <c r="BG458" i="2"/>
  <c r="BE458" i="2"/>
  <c r="AA458" i="2"/>
  <c r="Y458" i="2"/>
  <c r="W458" i="2"/>
  <c r="BK458" i="2"/>
  <c r="N458" i="2"/>
  <c r="BF458" i="2" s="1"/>
  <c r="BI456" i="2"/>
  <c r="BH456" i="2"/>
  <c r="BG456" i="2"/>
  <c r="BE456" i="2"/>
  <c r="AA456" i="2"/>
  <c r="Y456" i="2"/>
  <c r="W456" i="2"/>
  <c r="BK456" i="2"/>
  <c r="N456" i="2"/>
  <c r="BF456" i="2" s="1"/>
  <c r="BI452" i="2"/>
  <c r="BH452" i="2"/>
  <c r="BG452" i="2"/>
  <c r="BE452" i="2"/>
  <c r="AA452" i="2"/>
  <c r="Y452" i="2"/>
  <c r="W452" i="2"/>
  <c r="BK452" i="2"/>
  <c r="N452" i="2"/>
  <c r="BF452" i="2" s="1"/>
  <c r="BI442" i="2"/>
  <c r="BH442" i="2"/>
  <c r="BG442" i="2"/>
  <c r="BE442" i="2"/>
  <c r="AA442" i="2"/>
  <c r="Y442" i="2"/>
  <c r="W442" i="2"/>
  <c r="BK442" i="2"/>
  <c r="N442" i="2"/>
  <c r="BF442" i="2" s="1"/>
  <c r="BI438" i="2"/>
  <c r="BH438" i="2"/>
  <c r="BG438" i="2"/>
  <c r="BE438" i="2"/>
  <c r="AA438" i="2"/>
  <c r="Y438" i="2"/>
  <c r="W438" i="2"/>
  <c r="BK438" i="2"/>
  <c r="N438" i="2"/>
  <c r="BF438" i="2" s="1"/>
  <c r="BI437" i="2"/>
  <c r="BH437" i="2"/>
  <c r="BG437" i="2"/>
  <c r="BE437" i="2"/>
  <c r="AA437" i="2"/>
  <c r="Y437" i="2"/>
  <c r="W437" i="2"/>
  <c r="BK437" i="2"/>
  <c r="N437" i="2"/>
  <c r="BF437" i="2" s="1"/>
  <c r="BI436" i="2"/>
  <c r="BH436" i="2"/>
  <c r="BG436" i="2"/>
  <c r="BE436" i="2"/>
  <c r="AA436" i="2"/>
  <c r="Y436" i="2"/>
  <c r="W436" i="2"/>
  <c r="BK436" i="2"/>
  <c r="N436" i="2"/>
  <c r="BF436" i="2" s="1"/>
  <c r="BI429" i="2"/>
  <c r="BH429" i="2"/>
  <c r="BG429" i="2"/>
  <c r="BE429" i="2"/>
  <c r="AA429" i="2"/>
  <c r="Y429" i="2"/>
  <c r="W429" i="2"/>
  <c r="BK429" i="2"/>
  <c r="N429" i="2"/>
  <c r="BF429" i="2" s="1"/>
  <c r="BI426" i="2"/>
  <c r="BH426" i="2"/>
  <c r="BG426" i="2"/>
  <c r="BE426" i="2"/>
  <c r="AA426" i="2"/>
  <c r="Y426" i="2"/>
  <c r="W426" i="2"/>
  <c r="BK426" i="2"/>
  <c r="N426" i="2"/>
  <c r="BF426" i="2" s="1"/>
  <c r="BI425" i="2"/>
  <c r="BH425" i="2"/>
  <c r="BG425" i="2"/>
  <c r="BE425" i="2"/>
  <c r="AA425" i="2"/>
  <c r="Y425" i="2"/>
  <c r="W425" i="2"/>
  <c r="BK425" i="2"/>
  <c r="N425" i="2"/>
  <c r="BF425" i="2" s="1"/>
  <c r="BI417" i="2"/>
  <c r="BH417" i="2"/>
  <c r="BG417" i="2"/>
  <c r="BE417" i="2"/>
  <c r="AA417" i="2"/>
  <c r="Y417" i="2"/>
  <c r="W417" i="2"/>
  <c r="BK417" i="2"/>
  <c r="N417" i="2"/>
  <c r="BF417" i="2" s="1"/>
  <c r="BI416" i="2"/>
  <c r="BH416" i="2"/>
  <c r="BG416" i="2"/>
  <c r="BE416" i="2"/>
  <c r="AA416" i="2"/>
  <c r="Y416" i="2"/>
  <c r="W416" i="2"/>
  <c r="BK416" i="2"/>
  <c r="N416" i="2"/>
  <c r="BF416" i="2" s="1"/>
  <c r="BI415" i="2"/>
  <c r="BH415" i="2"/>
  <c r="BG415" i="2"/>
  <c r="BE415" i="2"/>
  <c r="AA415" i="2"/>
  <c r="Y415" i="2"/>
  <c r="W415" i="2"/>
  <c r="BK415" i="2"/>
  <c r="N415" i="2"/>
  <c r="BF415" i="2" s="1"/>
  <c r="BI410" i="2"/>
  <c r="BH410" i="2"/>
  <c r="BG410" i="2"/>
  <c r="BE410" i="2"/>
  <c r="AA410" i="2"/>
  <c r="Y410" i="2"/>
  <c r="W410" i="2"/>
  <c r="BK410" i="2"/>
  <c r="N410" i="2"/>
  <c r="BF410" i="2" s="1"/>
  <c r="BI405" i="2"/>
  <c r="BH405" i="2"/>
  <c r="BG405" i="2"/>
  <c r="BE405" i="2"/>
  <c r="AA405" i="2"/>
  <c r="Y405" i="2"/>
  <c r="W405" i="2"/>
  <c r="BK405" i="2"/>
  <c r="N405" i="2"/>
  <c r="BF405" i="2" s="1"/>
  <c r="BI402" i="2"/>
  <c r="BH402" i="2"/>
  <c r="BG402" i="2"/>
  <c r="BE402" i="2"/>
  <c r="AA402" i="2"/>
  <c r="Y402" i="2"/>
  <c r="W402" i="2"/>
  <c r="BK402" i="2"/>
  <c r="N402" i="2"/>
  <c r="BF402" i="2" s="1"/>
  <c r="BI400" i="2"/>
  <c r="BH400" i="2"/>
  <c r="BG400" i="2"/>
  <c r="BE400" i="2"/>
  <c r="AA400" i="2"/>
  <c r="Y400" i="2"/>
  <c r="W400" i="2"/>
  <c r="BK400" i="2"/>
  <c r="N400" i="2"/>
  <c r="BF400" i="2" s="1"/>
  <c r="BI397" i="2"/>
  <c r="BH397" i="2"/>
  <c r="BG397" i="2"/>
  <c r="BE397" i="2"/>
  <c r="AA397" i="2"/>
  <c r="Y397" i="2"/>
  <c r="Y396" i="2" s="1"/>
  <c r="W397" i="2"/>
  <c r="W396" i="2" s="1"/>
  <c r="BK397" i="2"/>
  <c r="N397" i="2"/>
  <c r="BF397" i="2" s="1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 s="1"/>
  <c r="BI391" i="2"/>
  <c r="BH391" i="2"/>
  <c r="BG391" i="2"/>
  <c r="BE391" i="2"/>
  <c r="AA391" i="2"/>
  <c r="Y391" i="2"/>
  <c r="W391" i="2"/>
  <c r="BK391" i="2"/>
  <c r="N391" i="2"/>
  <c r="BF391" i="2" s="1"/>
  <c r="BI388" i="2"/>
  <c r="BH388" i="2"/>
  <c r="BG388" i="2"/>
  <c r="BE388" i="2"/>
  <c r="AA388" i="2"/>
  <c r="Y388" i="2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 s="1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 s="1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E379" i="2"/>
  <c r="AA379" i="2"/>
  <c r="Y379" i="2"/>
  <c r="W379" i="2"/>
  <c r="BK379" i="2"/>
  <c r="N379" i="2"/>
  <c r="BF379" i="2" s="1"/>
  <c r="BI376" i="2"/>
  <c r="BH376" i="2"/>
  <c r="BG376" i="2"/>
  <c r="BE376" i="2"/>
  <c r="AA376" i="2"/>
  <c r="Y376" i="2"/>
  <c r="W376" i="2"/>
  <c r="BK376" i="2"/>
  <c r="BK375" i="2" s="1"/>
  <c r="N375" i="2" s="1"/>
  <c r="N103" i="2" s="1"/>
  <c r="N376" i="2"/>
  <c r="BF376" i="2" s="1"/>
  <c r="BI374" i="2"/>
  <c r="BH374" i="2"/>
  <c r="BG374" i="2"/>
  <c r="BE374" i="2"/>
  <c r="AA374" i="2"/>
  <c r="Y374" i="2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 s="1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 s="1"/>
  <c r="BI367" i="2"/>
  <c r="BH367" i="2"/>
  <c r="BG367" i="2"/>
  <c r="BE367" i="2"/>
  <c r="AA367" i="2"/>
  <c r="Y367" i="2"/>
  <c r="W367" i="2"/>
  <c r="BK367" i="2"/>
  <c r="N367" i="2"/>
  <c r="BF367" i="2" s="1"/>
  <c r="BI366" i="2"/>
  <c r="BH366" i="2"/>
  <c r="BG366" i="2"/>
  <c r="BE366" i="2"/>
  <c r="AA366" i="2"/>
  <c r="Y366" i="2"/>
  <c r="W366" i="2"/>
  <c r="BK366" i="2"/>
  <c r="N366" i="2"/>
  <c r="BF366" i="2" s="1"/>
  <c r="BI365" i="2"/>
  <c r="BH365" i="2"/>
  <c r="BG365" i="2"/>
  <c r="BE365" i="2"/>
  <c r="AA365" i="2"/>
  <c r="Y365" i="2"/>
  <c r="W365" i="2"/>
  <c r="BK365" i="2"/>
  <c r="N365" i="2"/>
  <c r="BF365" i="2" s="1"/>
  <c r="BI364" i="2"/>
  <c r="BH364" i="2"/>
  <c r="BG364" i="2"/>
  <c r="BE364" i="2"/>
  <c r="AA364" i="2"/>
  <c r="Y364" i="2"/>
  <c r="Y363" i="2" s="1"/>
  <c r="W364" i="2"/>
  <c r="BK364" i="2"/>
  <c r="N364" i="2"/>
  <c r="BF364" i="2" s="1"/>
  <c r="BI362" i="2"/>
  <c r="BH362" i="2"/>
  <c r="BG362" i="2"/>
  <c r="BE362" i="2"/>
  <c r="AA362" i="2"/>
  <c r="Y362" i="2"/>
  <c r="W362" i="2"/>
  <c r="BK362" i="2"/>
  <c r="N362" i="2"/>
  <c r="BF362" i="2" s="1"/>
  <c r="BI361" i="2"/>
  <c r="BH361" i="2"/>
  <c r="BG361" i="2"/>
  <c r="BE361" i="2"/>
  <c r="AA361" i="2"/>
  <c r="Y361" i="2"/>
  <c r="W361" i="2"/>
  <c r="BK361" i="2"/>
  <c r="N361" i="2"/>
  <c r="BF361" i="2" s="1"/>
  <c r="BI360" i="2"/>
  <c r="BH360" i="2"/>
  <c r="BG360" i="2"/>
  <c r="BE360" i="2"/>
  <c r="AA360" i="2"/>
  <c r="Y360" i="2"/>
  <c r="W360" i="2"/>
  <c r="BK360" i="2"/>
  <c r="N360" i="2"/>
  <c r="BF360" i="2" s="1"/>
  <c r="BI359" i="2"/>
  <c r="BH359" i="2"/>
  <c r="BG359" i="2"/>
  <c r="BE359" i="2"/>
  <c r="AA359" i="2"/>
  <c r="Y359" i="2"/>
  <c r="W359" i="2"/>
  <c r="BK359" i="2"/>
  <c r="N359" i="2"/>
  <c r="BF359" i="2" s="1"/>
  <c r="BI358" i="2"/>
  <c r="BH358" i="2"/>
  <c r="BG358" i="2"/>
  <c r="BE358" i="2"/>
  <c r="AA358" i="2"/>
  <c r="Y358" i="2"/>
  <c r="W358" i="2"/>
  <c r="BK358" i="2"/>
  <c r="N358" i="2"/>
  <c r="BF358" i="2" s="1"/>
  <c r="BI356" i="2"/>
  <c r="BH356" i="2"/>
  <c r="BG356" i="2"/>
  <c r="BE356" i="2"/>
  <c r="AA356" i="2"/>
  <c r="Y356" i="2"/>
  <c r="W356" i="2"/>
  <c r="BK356" i="2"/>
  <c r="N356" i="2"/>
  <c r="BF356" i="2" s="1"/>
  <c r="BI352" i="2"/>
  <c r="BH352" i="2"/>
  <c r="BG352" i="2"/>
  <c r="BE352" i="2"/>
  <c r="AA352" i="2"/>
  <c r="Y352" i="2"/>
  <c r="W352" i="2"/>
  <c r="BK352" i="2"/>
  <c r="N352" i="2"/>
  <c r="BF352" i="2" s="1"/>
  <c r="BI348" i="2"/>
  <c r="BH348" i="2"/>
  <c r="BG348" i="2"/>
  <c r="BE348" i="2"/>
  <c r="AA348" i="2"/>
  <c r="Y348" i="2"/>
  <c r="W348" i="2"/>
  <c r="BK348" i="2"/>
  <c r="N348" i="2"/>
  <c r="BF348" i="2" s="1"/>
  <c r="BI344" i="2"/>
  <c r="BH344" i="2"/>
  <c r="BG344" i="2"/>
  <c r="BE344" i="2"/>
  <c r="AA344" i="2"/>
  <c r="Y344" i="2"/>
  <c r="W344" i="2"/>
  <c r="BK344" i="2"/>
  <c r="N344" i="2"/>
  <c r="BF344" i="2" s="1"/>
  <c r="BI343" i="2"/>
  <c r="BH343" i="2"/>
  <c r="BG343" i="2"/>
  <c r="BE343" i="2"/>
  <c r="AA343" i="2"/>
  <c r="Y343" i="2"/>
  <c r="W343" i="2"/>
  <c r="BK343" i="2"/>
  <c r="N343" i="2"/>
  <c r="BF343" i="2" s="1"/>
  <c r="BI339" i="2"/>
  <c r="BH339" i="2"/>
  <c r="BG339" i="2"/>
  <c r="BE339" i="2"/>
  <c r="AA339" i="2"/>
  <c r="Y339" i="2"/>
  <c r="W339" i="2"/>
  <c r="BK339" i="2"/>
  <c r="N339" i="2"/>
  <c r="BF339" i="2" s="1"/>
  <c r="BI335" i="2"/>
  <c r="BH335" i="2"/>
  <c r="BG335" i="2"/>
  <c r="BE335" i="2"/>
  <c r="AA335" i="2"/>
  <c r="Y335" i="2"/>
  <c r="W335" i="2"/>
  <c r="BK335" i="2"/>
  <c r="N335" i="2"/>
  <c r="BF335" i="2" s="1"/>
  <c r="BI334" i="2"/>
  <c r="BH334" i="2"/>
  <c r="BG334" i="2"/>
  <c r="BE334" i="2"/>
  <c r="AA334" i="2"/>
  <c r="Y334" i="2"/>
  <c r="W334" i="2"/>
  <c r="BK334" i="2"/>
  <c r="N334" i="2"/>
  <c r="BF334" i="2" s="1"/>
  <c r="BI329" i="2"/>
  <c r="BH329" i="2"/>
  <c r="BG329" i="2"/>
  <c r="BE329" i="2"/>
  <c r="AA329" i="2"/>
  <c r="Y329" i="2"/>
  <c r="W329" i="2"/>
  <c r="BK329" i="2"/>
  <c r="BK328" i="2" s="1"/>
  <c r="N329" i="2"/>
  <c r="BF329" i="2" s="1"/>
  <c r="BI326" i="2"/>
  <c r="BH326" i="2"/>
  <c r="BG326" i="2"/>
  <c r="BE326" i="2"/>
  <c r="AA326" i="2"/>
  <c r="AA325" i="2" s="1"/>
  <c r="Y326" i="2"/>
  <c r="Y325" i="2" s="1"/>
  <c r="W326" i="2"/>
  <c r="W325" i="2" s="1"/>
  <c r="BK326" i="2"/>
  <c r="BK325" i="2" s="1"/>
  <c r="N325" i="2" s="1"/>
  <c r="N97" i="2" s="1"/>
  <c r="N326" i="2"/>
  <c r="BF326" i="2" s="1"/>
  <c r="BI321" i="2"/>
  <c r="BH321" i="2"/>
  <c r="BG321" i="2"/>
  <c r="BE321" i="2"/>
  <c r="AA321" i="2"/>
  <c r="Y321" i="2"/>
  <c r="W321" i="2"/>
  <c r="BK321" i="2"/>
  <c r="N321" i="2"/>
  <c r="BF321" i="2" s="1"/>
  <c r="BI317" i="2"/>
  <c r="BH317" i="2"/>
  <c r="BG317" i="2"/>
  <c r="BE317" i="2"/>
  <c r="AA317" i="2"/>
  <c r="Y317" i="2"/>
  <c r="W317" i="2"/>
  <c r="BK317" i="2"/>
  <c r="N317" i="2"/>
  <c r="BF317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 s="1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Y313" i="2"/>
  <c r="W313" i="2"/>
  <c r="BK313" i="2"/>
  <c r="N313" i="2"/>
  <c r="BF313" i="2" s="1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E310" i="2"/>
  <c r="AA310" i="2"/>
  <c r="Y310" i="2"/>
  <c r="W310" i="2"/>
  <c r="BK310" i="2"/>
  <c r="N310" i="2"/>
  <c r="BF310" i="2" s="1"/>
  <c r="BI307" i="2"/>
  <c r="BH307" i="2"/>
  <c r="BG307" i="2"/>
  <c r="BE307" i="2"/>
  <c r="AA307" i="2"/>
  <c r="Y307" i="2"/>
  <c r="W307" i="2"/>
  <c r="BK307" i="2"/>
  <c r="N307" i="2"/>
  <c r="BF307" i="2" s="1"/>
  <c r="BI304" i="2"/>
  <c r="BH304" i="2"/>
  <c r="BG304" i="2"/>
  <c r="BE304" i="2"/>
  <c r="AA304" i="2"/>
  <c r="Y304" i="2"/>
  <c r="W304" i="2"/>
  <c r="BK304" i="2"/>
  <c r="N304" i="2"/>
  <c r="BF304" i="2" s="1"/>
  <c r="BI299" i="2"/>
  <c r="BH299" i="2"/>
  <c r="BG299" i="2"/>
  <c r="BE299" i="2"/>
  <c r="AA299" i="2"/>
  <c r="Y299" i="2"/>
  <c r="W299" i="2"/>
  <c r="BK299" i="2"/>
  <c r="N299" i="2"/>
  <c r="BF299" i="2" s="1"/>
  <c r="BI289" i="2"/>
  <c r="BH289" i="2"/>
  <c r="BG289" i="2"/>
  <c r="BE289" i="2"/>
  <c r="AA289" i="2"/>
  <c r="Y289" i="2"/>
  <c r="W289" i="2"/>
  <c r="BK289" i="2"/>
  <c r="N289" i="2"/>
  <c r="BF289" i="2" s="1"/>
  <c r="BI286" i="2"/>
  <c r="BH286" i="2"/>
  <c r="BG286" i="2"/>
  <c r="BE286" i="2"/>
  <c r="AA286" i="2"/>
  <c r="Y286" i="2"/>
  <c r="W286" i="2"/>
  <c r="BK286" i="2"/>
  <c r="N286" i="2"/>
  <c r="BF286" i="2" s="1"/>
  <c r="BI282" i="2"/>
  <c r="BH282" i="2"/>
  <c r="BG282" i="2"/>
  <c r="BE282" i="2"/>
  <c r="AA282" i="2"/>
  <c r="Y282" i="2"/>
  <c r="W282" i="2"/>
  <c r="BK282" i="2"/>
  <c r="N282" i="2"/>
  <c r="BF282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6" i="2"/>
  <c r="BH276" i="2"/>
  <c r="BG276" i="2"/>
  <c r="BE276" i="2"/>
  <c r="AA276" i="2"/>
  <c r="Y276" i="2"/>
  <c r="W276" i="2"/>
  <c r="BK276" i="2"/>
  <c r="N276" i="2"/>
  <c r="BF276" i="2" s="1"/>
  <c r="BI275" i="2"/>
  <c r="BH275" i="2"/>
  <c r="BG275" i="2"/>
  <c r="BE275" i="2"/>
  <c r="AA275" i="2"/>
  <c r="Y275" i="2"/>
  <c r="W275" i="2"/>
  <c r="BK275" i="2"/>
  <c r="N275" i="2"/>
  <c r="BF275" i="2" s="1"/>
  <c r="BI274" i="2"/>
  <c r="BH274" i="2"/>
  <c r="BG274" i="2"/>
  <c r="BE274" i="2"/>
  <c r="AA274" i="2"/>
  <c r="Y274" i="2"/>
  <c r="W274" i="2"/>
  <c r="BK274" i="2"/>
  <c r="N274" i="2"/>
  <c r="BF274" i="2" s="1"/>
  <c r="BI273" i="2"/>
  <c r="BH273" i="2"/>
  <c r="BG273" i="2"/>
  <c r="BE273" i="2"/>
  <c r="AA273" i="2"/>
  <c r="Y273" i="2"/>
  <c r="W273" i="2"/>
  <c r="BK273" i="2"/>
  <c r="N273" i="2"/>
  <c r="BF273" i="2" s="1"/>
  <c r="BI272" i="2"/>
  <c r="BH272" i="2"/>
  <c r="BG272" i="2"/>
  <c r="BE272" i="2"/>
  <c r="AA272" i="2"/>
  <c r="Y272" i="2"/>
  <c r="W272" i="2"/>
  <c r="BK272" i="2"/>
  <c r="N272" i="2"/>
  <c r="BF272" i="2" s="1"/>
  <c r="BI270" i="2"/>
  <c r="BH270" i="2"/>
  <c r="BG270" i="2"/>
  <c r="BE270" i="2"/>
  <c r="AA270" i="2"/>
  <c r="AA269" i="2" s="1"/>
  <c r="Y270" i="2"/>
  <c r="Y269" i="2" s="1"/>
  <c r="W270" i="2"/>
  <c r="W269" i="2" s="1"/>
  <c r="BK270" i="2"/>
  <c r="BK269" i="2" s="1"/>
  <c r="N269" i="2" s="1"/>
  <c r="N95" i="2" s="1"/>
  <c r="N270" i="2"/>
  <c r="BF270" i="2" s="1"/>
  <c r="BI264" i="2"/>
  <c r="BH264" i="2"/>
  <c r="BG264" i="2"/>
  <c r="BE264" i="2"/>
  <c r="AA264" i="2"/>
  <c r="Y264" i="2"/>
  <c r="W264" i="2"/>
  <c r="BK264" i="2"/>
  <c r="N264" i="2"/>
  <c r="BF264" i="2" s="1"/>
  <c r="BI260" i="2"/>
  <c r="BH260" i="2"/>
  <c r="BG260" i="2"/>
  <c r="BE260" i="2"/>
  <c r="AA260" i="2"/>
  <c r="Y260" i="2"/>
  <c r="W260" i="2"/>
  <c r="BK260" i="2"/>
  <c r="N260" i="2"/>
  <c r="BF260" i="2" s="1"/>
  <c r="BI252" i="2"/>
  <c r="BH252" i="2"/>
  <c r="BG252" i="2"/>
  <c r="BE252" i="2"/>
  <c r="AA252" i="2"/>
  <c r="Y252" i="2"/>
  <c r="W252" i="2"/>
  <c r="BK252" i="2"/>
  <c r="N252" i="2"/>
  <c r="BF252" i="2" s="1"/>
  <c r="BI242" i="2"/>
  <c r="BH242" i="2"/>
  <c r="BG242" i="2"/>
  <c r="BE242" i="2"/>
  <c r="AA242" i="2"/>
  <c r="Y242" i="2"/>
  <c r="W242" i="2"/>
  <c r="BK242" i="2"/>
  <c r="N242" i="2"/>
  <c r="BF242" i="2" s="1"/>
  <c r="BI232" i="2"/>
  <c r="BH232" i="2"/>
  <c r="BG232" i="2"/>
  <c r="BE232" i="2"/>
  <c r="AA232" i="2"/>
  <c r="Y232" i="2"/>
  <c r="W232" i="2"/>
  <c r="BK232" i="2"/>
  <c r="N232" i="2"/>
  <c r="BF232" i="2" s="1"/>
  <c r="BI222" i="2"/>
  <c r="BH222" i="2"/>
  <c r="BG222" i="2"/>
  <c r="BE222" i="2"/>
  <c r="AA222" i="2"/>
  <c r="Y222" i="2"/>
  <c r="W222" i="2"/>
  <c r="BK222" i="2"/>
  <c r="N222" i="2"/>
  <c r="BF222" i="2" s="1"/>
  <c r="BI220" i="2"/>
  <c r="BH220" i="2"/>
  <c r="BG220" i="2"/>
  <c r="BE220" i="2"/>
  <c r="AA220" i="2"/>
  <c r="Y220" i="2"/>
  <c r="W220" i="2"/>
  <c r="BK220" i="2"/>
  <c r="N220" i="2"/>
  <c r="BF220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3" i="2"/>
  <c r="BH213" i="2"/>
  <c r="BG213" i="2"/>
  <c r="BE213" i="2"/>
  <c r="AA213" i="2"/>
  <c r="Y213" i="2"/>
  <c r="W213" i="2"/>
  <c r="BK213" i="2"/>
  <c r="N213" i="2"/>
  <c r="BF213" i="2" s="1"/>
  <c r="BI210" i="2"/>
  <c r="BH210" i="2"/>
  <c r="BG210" i="2"/>
  <c r="BE210" i="2"/>
  <c r="AA210" i="2"/>
  <c r="Y210" i="2"/>
  <c r="W210" i="2"/>
  <c r="BK210" i="2"/>
  <c r="N210" i="2"/>
  <c r="BF210" i="2" s="1"/>
  <c r="BI204" i="2"/>
  <c r="BH204" i="2"/>
  <c r="BG204" i="2"/>
  <c r="BE204" i="2"/>
  <c r="AA204" i="2"/>
  <c r="Y204" i="2"/>
  <c r="W204" i="2"/>
  <c r="BK204" i="2"/>
  <c r="N204" i="2"/>
  <c r="BF204" i="2" s="1"/>
  <c r="BI198" i="2"/>
  <c r="BH198" i="2"/>
  <c r="BG198" i="2"/>
  <c r="BE198" i="2"/>
  <c r="AA198" i="2"/>
  <c r="Y198" i="2"/>
  <c r="W198" i="2"/>
  <c r="BK198" i="2"/>
  <c r="N198" i="2"/>
  <c r="BF198" i="2" s="1"/>
  <c r="BI196" i="2"/>
  <c r="BH196" i="2"/>
  <c r="BG196" i="2"/>
  <c r="BE196" i="2"/>
  <c r="AA196" i="2"/>
  <c r="Y196" i="2"/>
  <c r="W196" i="2"/>
  <c r="BK196" i="2"/>
  <c r="N196" i="2"/>
  <c r="BF196" i="2" s="1"/>
  <c r="BI193" i="2"/>
  <c r="BH193" i="2"/>
  <c r="BG193" i="2"/>
  <c r="BE193" i="2"/>
  <c r="AA193" i="2"/>
  <c r="Y193" i="2"/>
  <c r="W193" i="2"/>
  <c r="BK193" i="2"/>
  <c r="N193" i="2"/>
  <c r="BF193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2" i="2"/>
  <c r="BH182" i="2"/>
  <c r="BG182" i="2"/>
  <c r="BE182" i="2"/>
  <c r="AA182" i="2"/>
  <c r="Y182" i="2"/>
  <c r="W182" i="2"/>
  <c r="BK182" i="2"/>
  <c r="N182" i="2"/>
  <c r="BF182" i="2" s="1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 s="1"/>
  <c r="BI173" i="2"/>
  <c r="BH173" i="2"/>
  <c r="BG173" i="2"/>
  <c r="BE173" i="2"/>
  <c r="AA173" i="2"/>
  <c r="Y173" i="2"/>
  <c r="W173" i="2"/>
  <c r="BK173" i="2"/>
  <c r="N173" i="2"/>
  <c r="BF173" i="2" s="1"/>
  <c r="BI169" i="2"/>
  <c r="BH169" i="2"/>
  <c r="BG169" i="2"/>
  <c r="BE169" i="2"/>
  <c r="AA169" i="2"/>
  <c r="Y169" i="2"/>
  <c r="W169" i="2"/>
  <c r="W168" i="2" s="1"/>
  <c r="BK169" i="2"/>
  <c r="N169" i="2"/>
  <c r="BF169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37" i="2"/>
  <c r="BH137" i="2"/>
  <c r="BG137" i="2"/>
  <c r="BE137" i="2"/>
  <c r="AA137" i="2"/>
  <c r="Y137" i="2"/>
  <c r="W137" i="2"/>
  <c r="BK137" i="2"/>
  <c r="N137" i="2"/>
  <c r="BF137" i="2" s="1"/>
  <c r="M130" i="2"/>
  <c r="F130" i="2"/>
  <c r="F128" i="2"/>
  <c r="F126" i="2"/>
  <c r="M28" i="2"/>
  <c r="AS88" i="1" s="1"/>
  <c r="AS87" i="1" s="1"/>
  <c r="M83" i="2"/>
  <c r="F83" i="2"/>
  <c r="F81" i="2"/>
  <c r="F79" i="2"/>
  <c r="O21" i="2"/>
  <c r="E21" i="2"/>
  <c r="M131" i="2" s="1"/>
  <c r="O20" i="2"/>
  <c r="O15" i="2"/>
  <c r="E15" i="2"/>
  <c r="F84" i="2" s="1"/>
  <c r="O14" i="2"/>
  <c r="O9" i="2"/>
  <c r="M128" i="2" s="1"/>
  <c r="F6" i="2"/>
  <c r="F78" i="2" s="1"/>
  <c r="AK27" i="1"/>
  <c r="AM83" i="1"/>
  <c r="L83" i="1"/>
  <c r="AM82" i="1"/>
  <c r="L82" i="1"/>
  <c r="AM80" i="1"/>
  <c r="L80" i="1"/>
  <c r="L78" i="1"/>
  <c r="L77" i="1"/>
  <c r="BK544" i="2" l="1"/>
  <c r="N544" i="2" s="1"/>
  <c r="N111" i="2" s="1"/>
  <c r="BK221" i="2"/>
  <c r="N221" i="2" s="1"/>
  <c r="N94" i="2" s="1"/>
  <c r="BK126" i="7"/>
  <c r="N126" i="7" s="1"/>
  <c r="N91" i="7" s="1"/>
  <c r="H34" i="7"/>
  <c r="BB93" i="1" s="1"/>
  <c r="BK271" i="2"/>
  <c r="N271" i="2" s="1"/>
  <c r="N96" i="2" s="1"/>
  <c r="Y357" i="2"/>
  <c r="Y116" i="3"/>
  <c r="W142" i="3"/>
  <c r="AA126" i="6"/>
  <c r="Y549" i="2"/>
  <c r="Y116" i="4"/>
  <c r="Y115" i="4" s="1"/>
  <c r="Y114" i="4" s="1"/>
  <c r="BK136" i="2"/>
  <c r="AA221" i="2"/>
  <c r="AA396" i="2"/>
  <c r="Y533" i="2"/>
  <c r="BK538" i="2"/>
  <c r="N538" i="2" s="1"/>
  <c r="N110" i="2" s="1"/>
  <c r="AA549" i="2"/>
  <c r="BK116" i="7"/>
  <c r="AA126" i="7"/>
  <c r="BK126" i="4"/>
  <c r="N126" i="4" s="1"/>
  <c r="N91" i="4" s="1"/>
  <c r="AA142" i="4"/>
  <c r="AA116" i="5"/>
  <c r="Y142" i="5"/>
  <c r="Y116" i="6"/>
  <c r="H35" i="3"/>
  <c r="BC89" i="1" s="1"/>
  <c r="Y126" i="3"/>
  <c r="H34" i="4"/>
  <c r="BB90" i="1" s="1"/>
  <c r="Y142" i="6"/>
  <c r="BK142" i="7"/>
  <c r="N142" i="7" s="1"/>
  <c r="N92" i="7" s="1"/>
  <c r="AA553" i="2"/>
  <c r="H33" i="7"/>
  <c r="BA93" i="1" s="1"/>
  <c r="H36" i="2"/>
  <c r="BD88" i="1" s="1"/>
  <c r="BK168" i="2"/>
  <c r="N168" i="2" s="1"/>
  <c r="N91" i="2" s="1"/>
  <c r="W363" i="2"/>
  <c r="AA401" i="2"/>
  <c r="W521" i="2"/>
  <c r="Y538" i="2"/>
  <c r="Y553" i="2"/>
  <c r="H34" i="3"/>
  <c r="BB89" i="1" s="1"/>
  <c r="W126" i="3"/>
  <c r="W115" i="3" s="1"/>
  <c r="W114" i="3" s="1"/>
  <c r="AU89" i="1" s="1"/>
  <c r="H32" i="4"/>
  <c r="AZ90" i="1" s="1"/>
  <c r="Y142" i="4"/>
  <c r="Y116" i="5"/>
  <c r="Y115" i="5" s="1"/>
  <c r="Y114" i="5" s="1"/>
  <c r="W142" i="5"/>
  <c r="W116" i="6"/>
  <c r="W136" i="2"/>
  <c r="Y168" i="2"/>
  <c r="BK197" i="2"/>
  <c r="N197" i="2" s="1"/>
  <c r="N93" i="2" s="1"/>
  <c r="W221" i="2"/>
  <c r="W271" i="2"/>
  <c r="W328" i="2"/>
  <c r="BK357" i="2"/>
  <c r="N357" i="2" s="1"/>
  <c r="N100" i="2" s="1"/>
  <c r="AA363" i="2"/>
  <c r="W375" i="2"/>
  <c r="BK498" i="2"/>
  <c r="N498" i="2" s="1"/>
  <c r="N107" i="2" s="1"/>
  <c r="AA521" i="2"/>
  <c r="H36" i="3"/>
  <c r="BD89" i="1" s="1"/>
  <c r="AA126" i="3"/>
  <c r="H35" i="4"/>
  <c r="BC90" i="1" s="1"/>
  <c r="W126" i="4"/>
  <c r="H32" i="5"/>
  <c r="AZ91" i="1" s="1"/>
  <c r="BK126" i="5"/>
  <c r="N126" i="5" s="1"/>
  <c r="N91" i="5" s="1"/>
  <c r="AA142" i="5"/>
  <c r="AA116" i="6"/>
  <c r="AA115" i="6" s="1"/>
  <c r="AA114" i="6" s="1"/>
  <c r="BK142" i="6"/>
  <c r="N142" i="6" s="1"/>
  <c r="N92" i="6" s="1"/>
  <c r="H35" i="7"/>
  <c r="BC93" i="1" s="1"/>
  <c r="Y142" i="7"/>
  <c r="F125" i="2"/>
  <c r="Y136" i="2"/>
  <c r="AA168" i="2"/>
  <c r="W197" i="2"/>
  <c r="Y221" i="2"/>
  <c r="Y271" i="2"/>
  <c r="Y328" i="2"/>
  <c r="W357" i="2"/>
  <c r="BK368" i="2"/>
  <c r="N368" i="2" s="1"/>
  <c r="N102" i="2" s="1"/>
  <c r="Y375" i="2"/>
  <c r="BK396" i="2"/>
  <c r="N396" i="2" s="1"/>
  <c r="N104" i="2" s="1"/>
  <c r="W498" i="2"/>
  <c r="Y544" i="2"/>
  <c r="BK549" i="2"/>
  <c r="N549" i="2" s="1"/>
  <c r="N112" i="2" s="1"/>
  <c r="BK116" i="3"/>
  <c r="N116" i="3" s="1"/>
  <c r="N90" i="3" s="1"/>
  <c r="H36" i="4"/>
  <c r="BD90" i="1" s="1"/>
  <c r="Y126" i="4"/>
  <c r="H34" i="5"/>
  <c r="BB91" i="1" s="1"/>
  <c r="W126" i="5"/>
  <c r="H32" i="6"/>
  <c r="AZ92" i="1" s="1"/>
  <c r="BK126" i="6"/>
  <c r="N126" i="6" s="1"/>
  <c r="N91" i="6" s="1"/>
  <c r="W142" i="6"/>
  <c r="H36" i="7"/>
  <c r="BD93" i="1" s="1"/>
  <c r="Y126" i="7"/>
  <c r="BK181" i="2"/>
  <c r="N181" i="2" s="1"/>
  <c r="N92" i="2" s="1"/>
  <c r="Y197" i="2"/>
  <c r="AA271" i="2"/>
  <c r="AA328" i="2"/>
  <c r="W368" i="2"/>
  <c r="AA375" i="2"/>
  <c r="BK457" i="2"/>
  <c r="N457" i="2" s="1"/>
  <c r="N106" i="2" s="1"/>
  <c r="Y498" i="2"/>
  <c r="H35" i="5"/>
  <c r="BC91" i="1" s="1"/>
  <c r="H34" i="6"/>
  <c r="BB92" i="1" s="1"/>
  <c r="W126" i="6"/>
  <c r="W116" i="7"/>
  <c r="W115" i="7" s="1"/>
  <c r="W114" i="7" s="1"/>
  <c r="AU93" i="1" s="1"/>
  <c r="H32" i="2"/>
  <c r="AZ88" i="1" s="1"/>
  <c r="W181" i="2"/>
  <c r="AA197" i="2"/>
  <c r="AA357" i="2"/>
  <c r="Y368" i="2"/>
  <c r="BK401" i="2"/>
  <c r="N401" i="2" s="1"/>
  <c r="N105" i="2" s="1"/>
  <c r="W457" i="2"/>
  <c r="AA498" i="2"/>
  <c r="W116" i="4"/>
  <c r="H36" i="5"/>
  <c r="BD91" i="1" s="1"/>
  <c r="AA126" i="5"/>
  <c r="H35" i="6"/>
  <c r="BC92" i="1" s="1"/>
  <c r="Y126" i="6"/>
  <c r="Y116" i="7"/>
  <c r="Y115" i="7" s="1"/>
  <c r="Y114" i="7" s="1"/>
  <c r="AA136" i="2"/>
  <c r="H34" i="2"/>
  <c r="BB88" i="1" s="1"/>
  <c r="Y181" i="2"/>
  <c r="AA368" i="2"/>
  <c r="W401" i="2"/>
  <c r="Y457" i="2"/>
  <c r="BK553" i="2"/>
  <c r="N553" i="2" s="1"/>
  <c r="N113" i="2" s="1"/>
  <c r="AA116" i="3"/>
  <c r="Y142" i="3"/>
  <c r="BK142" i="4"/>
  <c r="N142" i="4" s="1"/>
  <c r="N92" i="4" s="1"/>
  <c r="BK116" i="5"/>
  <c r="N116" i="5" s="1"/>
  <c r="N90" i="5" s="1"/>
  <c r="H36" i="6"/>
  <c r="BD92" i="1" s="1"/>
  <c r="AA116" i="7"/>
  <c r="AA115" i="7" s="1"/>
  <c r="AA114" i="7" s="1"/>
  <c r="H35" i="2"/>
  <c r="BC88" i="1" s="1"/>
  <c r="AA181" i="2"/>
  <c r="BK363" i="2"/>
  <c r="N363" i="2" s="1"/>
  <c r="N101" i="2" s="1"/>
  <c r="Y401" i="2"/>
  <c r="Y327" i="2" s="1"/>
  <c r="AA457" i="2"/>
  <c r="BK521" i="2"/>
  <c r="N521" i="2" s="1"/>
  <c r="N108" i="2" s="1"/>
  <c r="W538" i="2"/>
  <c r="W553" i="2"/>
  <c r="H32" i="3"/>
  <c r="AZ89" i="1" s="1"/>
  <c r="BK126" i="3"/>
  <c r="N126" i="3" s="1"/>
  <c r="N91" i="3" s="1"/>
  <c r="AA142" i="3"/>
  <c r="AA116" i="4"/>
  <c r="AA115" i="4" s="1"/>
  <c r="AA114" i="4" s="1"/>
  <c r="W142" i="4"/>
  <c r="W116" i="5"/>
  <c r="W115" i="5" s="1"/>
  <c r="W114" i="5" s="1"/>
  <c r="AU91" i="1" s="1"/>
  <c r="BK142" i="5"/>
  <c r="N142" i="5" s="1"/>
  <c r="N92" i="5" s="1"/>
  <c r="BK116" i="6"/>
  <c r="N116" i="6" s="1"/>
  <c r="N90" i="6" s="1"/>
  <c r="H32" i="7"/>
  <c r="AZ93" i="1" s="1"/>
  <c r="H33" i="4"/>
  <c r="BA90" i="1" s="1"/>
  <c r="M33" i="4"/>
  <c r="AW90" i="1" s="1"/>
  <c r="N116" i="7"/>
  <c r="N90" i="7" s="1"/>
  <c r="BK115" i="7"/>
  <c r="H33" i="3"/>
  <c r="BA89" i="1" s="1"/>
  <c r="M33" i="3"/>
  <c r="AW89" i="1" s="1"/>
  <c r="H33" i="6"/>
  <c r="BA92" i="1" s="1"/>
  <c r="M33" i="6"/>
  <c r="AW92" i="1" s="1"/>
  <c r="N136" i="2"/>
  <c r="N90" i="2" s="1"/>
  <c r="N328" i="2"/>
  <c r="N99" i="2" s="1"/>
  <c r="H33" i="5"/>
  <c r="BA91" i="1" s="1"/>
  <c r="M33" i="5"/>
  <c r="AW91" i="1" s="1"/>
  <c r="Y115" i="3"/>
  <c r="Y114" i="3" s="1"/>
  <c r="AA115" i="5"/>
  <c r="AA114" i="5" s="1"/>
  <c r="Y115" i="6"/>
  <c r="Y114" i="6" s="1"/>
  <c r="H33" i="2"/>
  <c r="BA88" i="1" s="1"/>
  <c r="M33" i="2"/>
  <c r="AW88" i="1" s="1"/>
  <c r="N116" i="4"/>
  <c r="N90" i="4" s="1"/>
  <c r="F131" i="2"/>
  <c r="M32" i="2"/>
  <c r="AV88" i="1" s="1"/>
  <c r="F111" i="3"/>
  <c r="M32" i="3"/>
  <c r="AV89" i="1" s="1"/>
  <c r="F111" i="4"/>
  <c r="M32" i="4"/>
  <c r="AV90" i="1" s="1"/>
  <c r="F111" i="5"/>
  <c r="M32" i="5"/>
  <c r="AV91" i="1" s="1"/>
  <c r="F111" i="6"/>
  <c r="M32" i="6"/>
  <c r="AV92" i="1" s="1"/>
  <c r="F111" i="7"/>
  <c r="M32" i="7"/>
  <c r="AV93" i="1" s="1"/>
  <c r="F78" i="3"/>
  <c r="F78" i="4"/>
  <c r="F78" i="5"/>
  <c r="F78" i="6"/>
  <c r="F78" i="7"/>
  <c r="M81" i="2"/>
  <c r="M84" i="2"/>
  <c r="M81" i="3"/>
  <c r="M84" i="3"/>
  <c r="M81" i="4"/>
  <c r="M84" i="4"/>
  <c r="M81" i="5"/>
  <c r="M84" i="5"/>
  <c r="M81" i="6"/>
  <c r="M84" i="6"/>
  <c r="M81" i="7"/>
  <c r="M84" i="7"/>
  <c r="M33" i="7"/>
  <c r="AW93" i="1" s="1"/>
  <c r="BK327" i="2" l="1"/>
  <c r="N327" i="2" s="1"/>
  <c r="N98" i="2" s="1"/>
  <c r="BK115" i="5"/>
  <c r="AT92" i="1"/>
  <c r="BK115" i="6"/>
  <c r="W115" i="4"/>
  <c r="W114" i="4" s="1"/>
  <c r="AU90" i="1" s="1"/>
  <c r="AT90" i="1"/>
  <c r="BB87" i="1"/>
  <c r="W33" i="1" s="1"/>
  <c r="BA87" i="1"/>
  <c r="AW87" i="1" s="1"/>
  <c r="BK135" i="2"/>
  <c r="N135" i="2" s="1"/>
  <c r="N89" i="2" s="1"/>
  <c r="BK115" i="3"/>
  <c r="AT89" i="1"/>
  <c r="BC87" i="1"/>
  <c r="AY87" i="1" s="1"/>
  <c r="AA115" i="3"/>
  <c r="AA114" i="3" s="1"/>
  <c r="W135" i="2"/>
  <c r="Y135" i="2"/>
  <c r="W115" i="6"/>
  <c r="W114" i="6" s="1"/>
  <c r="AU92" i="1" s="1"/>
  <c r="AT88" i="1"/>
  <c r="AT91" i="1"/>
  <c r="BK115" i="4"/>
  <c r="W327" i="2"/>
  <c r="AZ87" i="1"/>
  <c r="Y134" i="2"/>
  <c r="BD87" i="1"/>
  <c r="W35" i="1" s="1"/>
  <c r="AA135" i="2"/>
  <c r="AA327" i="2"/>
  <c r="N115" i="7"/>
  <c r="N89" i="7" s="1"/>
  <c r="BK114" i="7"/>
  <c r="N114" i="7" s="1"/>
  <c r="N88" i="7" s="1"/>
  <c r="N115" i="4"/>
  <c r="N89" i="4" s="1"/>
  <c r="BK114" i="4"/>
  <c r="N114" i="4" s="1"/>
  <c r="N88" i="4" s="1"/>
  <c r="N115" i="5"/>
  <c r="N89" i="5" s="1"/>
  <c r="BK114" i="5"/>
  <c r="N114" i="5" s="1"/>
  <c r="N88" i="5" s="1"/>
  <c r="N115" i="6"/>
  <c r="N89" i="6" s="1"/>
  <c r="BK114" i="6"/>
  <c r="N114" i="6" s="1"/>
  <c r="N88" i="6" s="1"/>
  <c r="N115" i="3"/>
  <c r="N89" i="3" s="1"/>
  <c r="BK114" i="3"/>
  <c r="N114" i="3" s="1"/>
  <c r="N88" i="3" s="1"/>
  <c r="AT93" i="1"/>
  <c r="BK134" i="2" l="1"/>
  <c r="N134" i="2" s="1"/>
  <c r="N88" i="2" s="1"/>
  <c r="M27" i="2" s="1"/>
  <c r="M30" i="2" s="1"/>
  <c r="AX87" i="1"/>
  <c r="W34" i="1"/>
  <c r="AA134" i="2"/>
  <c r="AV87" i="1"/>
  <c r="W134" i="2"/>
  <c r="AU88" i="1" s="1"/>
  <c r="AU87" i="1" s="1"/>
  <c r="L97" i="6"/>
  <c r="M27" i="6"/>
  <c r="M30" i="6" s="1"/>
  <c r="L97" i="7"/>
  <c r="M27" i="7"/>
  <c r="M30" i="7" s="1"/>
  <c r="L97" i="3"/>
  <c r="M27" i="3"/>
  <c r="M30" i="3" s="1"/>
  <c r="L97" i="5"/>
  <c r="M27" i="5"/>
  <c r="M30" i="5" s="1"/>
  <c r="L97" i="4"/>
  <c r="M27" i="4"/>
  <c r="M30" i="4" s="1"/>
  <c r="L117" i="2" l="1"/>
  <c r="AT87" i="1"/>
  <c r="L38" i="3"/>
  <c r="AG89" i="1"/>
  <c r="AN89" i="1" s="1"/>
  <c r="L38" i="2"/>
  <c r="AG88" i="1"/>
  <c r="AN88" i="1" s="1"/>
  <c r="L38" i="4"/>
  <c r="AG90" i="1"/>
  <c r="AN90" i="1" s="1"/>
  <c r="L38" i="5"/>
  <c r="AG91" i="1"/>
  <c r="AN91" i="1" s="1"/>
  <c r="L38" i="7"/>
  <c r="AG93" i="1"/>
  <c r="AN93" i="1" s="1"/>
  <c r="L38" i="6"/>
  <c r="AG92" i="1"/>
  <c r="AN92" i="1" s="1"/>
  <c r="AN87" i="1" l="1"/>
  <c r="AG87" i="1"/>
  <c r="AG97" i="1" l="1"/>
  <c r="AK26" i="1"/>
  <c r="AK29" i="1" s="1"/>
  <c r="AK37" i="1" s="1"/>
  <c r="AN97" i="1"/>
</calcChain>
</file>

<file path=xl/sharedStrings.xml><?xml version="1.0" encoding="utf-8"?>
<sst xmlns="http://schemas.openxmlformats.org/spreadsheetml/2006/main" count="7296" uniqueCount="1100">
  <si>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</si>
  <si>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</si>
  <si>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</si>
  <si>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</si>
  <si>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</si>
  <si>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</si>
  <si>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</si>
  <si>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</si>
  <si>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</si>
  <si>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</si>
  <si>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</si>
  <si>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</si>
  <si>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109</t>
  </si>
  <si>
    <t>Stavba:</t>
  </si>
  <si>
    <t>Modernizácia budovy označenej súpisným číslom 52 a výstavba detského a workout ihriska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</si>
  <si>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</si>
  <si>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</si>
  <si>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</si>
  <si>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</si>
  <si>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</si>
  <si>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</si>
  <si>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</si>
  <si>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Obec Valaská Dubová</t>
  </si>
  <si>
    <t>IČO DPH:</t>
  </si>
  <si>
    <t>Zhotoviteľ:</t>
  </si>
  <si>
    <t>Projektant:</t>
  </si>
  <si>
    <t>47555505</t>
  </si>
  <si>
    <t>VIZUALDK projekt, s.r.o.</t>
  </si>
  <si>
    <t>SK2023952898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</si>
  <si>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</si>
  <si>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</si>
  <si>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</si>
  <si>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</si>
  <si>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</si>
  <si>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</si>
  <si>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</si>
  <si>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</si>
  <si>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</si>
  <si>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</si>
  <si>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</si>
  <si>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</si>
  <si>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</si>
  <si>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</si>
  <si>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</si>
  <si>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</si>
  <si>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</si>
  <si>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</si>
  <si>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</si>
  <si>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</si>
  <si>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</si>
  <si>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</si>
  <si>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</si>
  <si>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</si>
  <si>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</si>
  <si>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</si>
  <si>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</si>
  <si>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</si>
  <si>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</si>
  <si>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</si>
  <si>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</si>
  <si>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</si>
  <si>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</si>
  <si>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</si>
  <si>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</si>
  <si>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</si>
  <si>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</si>
  <si>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</si>
  <si>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</si>
  <si>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</si>
  <si>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</si>
  <si>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</si>
  <si>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</si>
  <si>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</si>
  <si>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</si>
  <si>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</si>
  <si>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{fecc8912-e549-4a70-8600-2c870fb70988}</t>
  </si>
  <si>
    <t>{00000000-0000-0000-0000-000000000000}</t>
  </si>
  <si>
    <t>SO 01</t>
  </si>
  <si>
    <t>Modernizácia budovy označenej súpisným číslom 52</t>
  </si>
  <si>
    <t>1</t>
  </si>
  <si>
    <t>{1a117c9e-d2b0-4e08-84ad-49f5f0abd0af}</t>
  </si>
  <si>
    <t>SO 02</t>
  </si>
  <si>
    <t>Oporný múr</t>
  </si>
  <si>
    <t>{0742a169-cc9b-4778-b548-98609adffc8e}</t>
  </si>
  <si>
    <t>SO 03</t>
  </si>
  <si>
    <t>{f46592f9-61ee-4502-83ba-a18d958eaced}</t>
  </si>
  <si>
    <t>SO 04</t>
  </si>
  <si>
    <t>{e4f386d9-7c42-4416-9ff1-78eddede5c41}</t>
  </si>
  <si>
    <t>SO 05</t>
  </si>
  <si>
    <t>{f26ffbf2-a94e-45fa-bb0d-72a0f3f26c4c}</t>
  </si>
  <si>
    <t>SO 06</t>
  </si>
  <si>
    <t>{b23cc6d7-236d-4c65-a6b6-a87777a3805f}</t>
  </si>
  <si>
    <t>2) Ostatné náklady zo súhrnného listu</t>
  </si>
  <si>
    <t>Percent. zadanie_x000D_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</si>
  <si>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</si>
  <si>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</si>
  <si>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</si>
  <si>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</si>
  <si>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</si>
  <si>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SO 01 - Modernizácia budovy označenej súpisným číslom 52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</si>
  <si>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</si>
  <si>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</si>
  <si>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</si>
  <si>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</si>
  <si>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</si>
  <si>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</si>
  <si>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</si>
  <si>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</si>
  <si>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</si>
  <si>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</si>
  <si>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</si>
  <si>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</si>
  <si>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</si>
  <si>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</si>
  <si>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</si>
  <si>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</si>
  <si>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</si>
  <si>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</si>
  <si>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</si>
  <si>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</si>
  <si>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</si>
  <si>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</si>
  <si>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</si>
  <si>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</si>
  <si>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</si>
  <si>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</si>
  <si>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</si>
  <si>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</si>
  <si>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</si>
  <si>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</si>
  <si>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</si>
  <si>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ost - Ostatné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</si>
  <si>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</si>
  <si>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</si>
  <si>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</si>
  <si>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</si>
  <si>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</si>
  <si>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</si>
  <si>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</si>
  <si>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</si>
  <si>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</si>
  <si>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</si>
  <si>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</si>
  <si>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</si>
  <si>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</si>
  <si>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</si>
  <si>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</si>
  <si>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</si>
  <si>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</si>
  <si>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122201101</t>
  </si>
  <si>
    <t>Odkopávka a prekopávka nezapažená v hornine 3, do 100 m3</t>
  </si>
  <si>
    <t>m3</t>
  </si>
  <si>
    <t>4</t>
  </si>
  <si>
    <t>2</t>
  </si>
  <si>
    <t>1468493722</t>
  </si>
  <si>
    <t>"Spevnené nové priepustné plochy- detská dopadová gumená podložka" 220,22*0,3</t>
  </si>
  <si>
    <t>VV</t>
  </si>
  <si>
    <t>"Spevnené nové nepriepustné plochy-betónová dlažba" 96,85*0,3</t>
  </si>
  <si>
    <t>"Spevnené nové nepriepustné plochy-betón" 32,75*0,3</t>
  </si>
  <si>
    <t>"Ostatné plochy" 100</t>
  </si>
  <si>
    <t>Súčet</t>
  </si>
  <si>
    <t>122201109</t>
  </si>
  <si>
    <t>Odkopávky a prekopávky nezapažené. Príplatok k cenám za lepivosť horniny 3</t>
  </si>
  <si>
    <t>-796386614</t>
  </si>
  <si>
    <t>3</t>
  </si>
  <si>
    <t>132201101</t>
  </si>
  <si>
    <t>Výkop ryhy do šírky 600 mm v horn.3 do 100 m3</t>
  </si>
  <si>
    <t>1044054117</t>
  </si>
  <si>
    <t>"Hĺbenie pre drenáž"</t>
  </si>
  <si>
    <t>(13,627+10,945*2+10,627)*0,6*0,6</t>
  </si>
  <si>
    <t>132201109</t>
  </si>
  <si>
    <t>Príplatok k cene za lepivosť pri hĺbení rýh šírky do 600 mm zapažených i nezapažených s urovnaním dna v hornine 3</t>
  </si>
  <si>
    <t>464528319</t>
  </si>
  <si>
    <t>5</t>
  </si>
  <si>
    <t>162301101</t>
  </si>
  <si>
    <t xml:space="preserve">Vodorovné premiestnenie výkopku po spevnenej ceste z horniny tr.1-4, do 100 m3 na vzdialenosť do 500 m </t>
  </si>
  <si>
    <t>-1445816396</t>
  </si>
  <si>
    <t>"Odkop" 204,946</t>
  </si>
  <si>
    <t>"Hĺbenie rýh" 16,162</t>
  </si>
  <si>
    <t>6</t>
  </si>
  <si>
    <t>171101105</t>
  </si>
  <si>
    <t>Uloženie sypaniny do násypu  súdržnej horniny s mierou zhutnenia nad 103 % podľa Proctor-Standard</t>
  </si>
  <si>
    <t>-425915666</t>
  </si>
  <si>
    <t>7</t>
  </si>
  <si>
    <t>174101001</t>
  </si>
  <si>
    <t>Zásyp sypaninou so zhutnením jám, šachiet, rýh, zárezov alebo okolo objektov do 100 m3</t>
  </si>
  <si>
    <t>-454565174</t>
  </si>
  <si>
    <t>8</t>
  </si>
  <si>
    <t>M</t>
  </si>
  <si>
    <t>5833343100</t>
  </si>
  <si>
    <t>Kamenivo ťažené hrubé 16-32 b</t>
  </si>
  <si>
    <t>t</t>
  </si>
  <si>
    <t>425650664</t>
  </si>
  <si>
    <t>9</t>
  </si>
  <si>
    <t>181101102</t>
  </si>
  <si>
    <t>Úprava pláne v zárezoch v hornine 1-4 so zhutnením</t>
  </si>
  <si>
    <t>m2</t>
  </si>
  <si>
    <t>-1142890760</t>
  </si>
  <si>
    <t>"Spevnené nové priepustné plochy- štrkové lôžko" 15,79</t>
  </si>
  <si>
    <t>"Spevnené nové priepustné plochy- detská dopadová gumená podložka" 220,22</t>
  </si>
  <si>
    <t>"Spevnené nové nepriepustné plochy-betónová dlažba" 96,85</t>
  </si>
  <si>
    <t>"Spevnené nové nepriepustné plochy-betón" 32,75</t>
  </si>
  <si>
    <t>10</t>
  </si>
  <si>
    <t>183101215</t>
  </si>
  <si>
    <t>Hĺbenie jamiek pre výsadbu v hornine 1 až 4 s výmenou pôdy do 50% v rovine alebo na svahu do 1:5 objemu nad 0, 125 do 0,40 m3</t>
  </si>
  <si>
    <t>ks</t>
  </si>
  <si>
    <t>-1283272906</t>
  </si>
  <si>
    <t>11</t>
  </si>
  <si>
    <t>183101221</t>
  </si>
  <si>
    <t>Hĺbenie jamiek pre výsadbu v hornine 1 až 4 s výmenou pôdy do 50% v rovine alebo na svahu do 1:5 objemu nad 0, 40 do 1,00 m3</t>
  </si>
  <si>
    <t>-1972509595</t>
  </si>
  <si>
    <t>12</t>
  </si>
  <si>
    <t>184102112</t>
  </si>
  <si>
    <t>Výsadba dreviny s balom v rovine alebo na svahu do 1:5, priemer balu nad 200 do 300 mm</t>
  </si>
  <si>
    <t>135929987</t>
  </si>
  <si>
    <t>13</t>
  </si>
  <si>
    <t>0266200000</t>
  </si>
  <si>
    <t>Javor poľný - Acer campestre, v. 60/80; listnatý krík dekoratívny listom, drevom</t>
  </si>
  <si>
    <t>-863072970</t>
  </si>
  <si>
    <t>14</t>
  </si>
  <si>
    <t>184102115</t>
  </si>
  <si>
    <t>Výsadba dreviny s balom v rovine alebo na svahu do 1:5, priemer balu nad 500 do 600 mm</t>
  </si>
  <si>
    <t>1474863249</t>
  </si>
  <si>
    <t>15</t>
  </si>
  <si>
    <t>02662000051</t>
  </si>
  <si>
    <t>Javor mliečny - v do 2,5 m</t>
  </si>
  <si>
    <t>-1658740622</t>
  </si>
  <si>
    <t>16</t>
  </si>
  <si>
    <t>212752127</t>
  </si>
  <si>
    <t>Trativody z flexodrenážnych rúr DN 160</t>
  </si>
  <si>
    <t>m</t>
  </si>
  <si>
    <t>926486936</t>
  </si>
  <si>
    <t>"Po obvode"</t>
  </si>
  <si>
    <t>(13,627+10,945*2+10,627)</t>
  </si>
  <si>
    <t>17</t>
  </si>
  <si>
    <t>289971211</t>
  </si>
  <si>
    <t>Zhotovenie vrstvy z geotextílie na upravenom povrchu v sklone do 1 : 5 , šírky od 0 do 3 m</t>
  </si>
  <si>
    <t>-589625210</t>
  </si>
  <si>
    <t>"Spevnené nové priepustné plochy- detská dopadová gumená podložka" 220,22*2</t>
  </si>
  <si>
    <t>18</t>
  </si>
  <si>
    <t>6936651000</t>
  </si>
  <si>
    <t>Geotextília netkaná polypropylénová Tatratex PP 200</t>
  </si>
  <si>
    <t>1316114375</t>
  </si>
  <si>
    <t>19</t>
  </si>
  <si>
    <t>6936651600</t>
  </si>
  <si>
    <t>Geotextília proti prerastaniu</t>
  </si>
  <si>
    <t>-1636988780</t>
  </si>
  <si>
    <t>312273121</t>
  </si>
  <si>
    <t>Murivo výplňové (m3) z tvárnic YTONG hr. 450 mm Lambda YQ, na MVC a maltu YTONG (450x249x599)</t>
  </si>
  <si>
    <t>742036289</t>
  </si>
  <si>
    <t>"Zamurovanie otvorov"</t>
  </si>
  <si>
    <t>"560x1145" (0,56*1,145*0,45)*5</t>
  </si>
  <si>
    <t>"1000x1500" (1*1,5*0,5)</t>
  </si>
  <si>
    <t>"766x2094" (0,766*2,094*0,415)</t>
  </si>
  <si>
    <t>21</t>
  </si>
  <si>
    <t>317165301</t>
  </si>
  <si>
    <t>Nenosný preklad YTONG šírky 100 mm, výšky 249 mm, dĺžky 1250 mm</t>
  </si>
  <si>
    <t>1637729822</t>
  </si>
  <si>
    <t>22</t>
  </si>
  <si>
    <t>317165303</t>
  </si>
  <si>
    <t>Nenosný preklad YTONG šírky 150 mm, výšky 249 mm, dĺžky 1250 mm</t>
  </si>
  <si>
    <t>1674791896</t>
  </si>
  <si>
    <t>23</t>
  </si>
  <si>
    <t>342272121</t>
  </si>
  <si>
    <t>Priečky z tvárnic YTONG hr. 100 mm P2-500 PD, na MVC a maltu YTONG (100x249x599)</t>
  </si>
  <si>
    <t>-1855424726</t>
  </si>
  <si>
    <t>3,15*1,149-0,7*2,02</t>
  </si>
  <si>
    <t>24</t>
  </si>
  <si>
    <t>342272122</t>
  </si>
  <si>
    <t>Priečky z tvárnic YTONG hr. 150 mm P2-500 PD, na MVC a maltu YTONG (150x249x599)</t>
  </si>
  <si>
    <t>-1019387460</t>
  </si>
  <si>
    <t>3,15*(2,965+0,15+2,949)-0,8*2,02*2</t>
  </si>
  <si>
    <t>25</t>
  </si>
  <si>
    <t>348121121</t>
  </si>
  <si>
    <t>Osadenie dosky plotovej železobetónovej prefabrikovanej krycej, vrátane dodávky</t>
  </si>
  <si>
    <t>458835029</t>
  </si>
  <si>
    <t>26</t>
  </si>
  <si>
    <t>564752111</t>
  </si>
  <si>
    <t>Podklad alebo kryt z kameniva hrubého drveného veľ. 32-63mm(vibr.štrk) po zhut.hr. 150 mm</t>
  </si>
  <si>
    <t>-929802551</t>
  </si>
  <si>
    <t>27</t>
  </si>
  <si>
    <t>564801112</t>
  </si>
  <si>
    <t>Podklad zo štrkodrviny fr.16-32 mm s rozprestretím a zhutnením, po zhutnení hr. 40 mm</t>
  </si>
  <si>
    <t>-1419026716</t>
  </si>
  <si>
    <t>28</t>
  </si>
  <si>
    <t>581110311</t>
  </si>
  <si>
    <t>Kryt cementobetónový cestných komunikácií skupiny CB III pre TDZ IV, V a VI, hr. 80 mm</t>
  </si>
  <si>
    <t>-1997728613</t>
  </si>
  <si>
    <t>29</t>
  </si>
  <si>
    <t>589100012</t>
  </si>
  <si>
    <t>Položenie športového povrchu polyuretánového</t>
  </si>
  <si>
    <t>-1791863438</t>
  </si>
  <si>
    <t>30</t>
  </si>
  <si>
    <t>2841288160</t>
  </si>
  <si>
    <t>Gumená dopadová vrstva hr.50mm</t>
  </si>
  <si>
    <t>1440031477</t>
  </si>
  <si>
    <t>31</t>
  </si>
  <si>
    <t>596911212</t>
  </si>
  <si>
    <t>Kladenie zámkovej dlažby  hr. 8 cm pre peších nad 20 m2 so zriadením lôžka z kameniva hr. 4 cm</t>
  </si>
  <si>
    <t>353237258</t>
  </si>
  <si>
    <t>32</t>
  </si>
  <si>
    <t>5922901470</t>
  </si>
  <si>
    <t>SEMMELROCK PASTELLA dlažba 8 cm, svetlosivá (20/20, 40/20, 40/40, 60/20)</t>
  </si>
  <si>
    <t>-588886460</t>
  </si>
  <si>
    <t>33</t>
  </si>
  <si>
    <t>612465116</t>
  </si>
  <si>
    <t>Príprava vnútorného podkladu stien BAUMIT, Univerzálny základ (Baumit UniPrimer)</t>
  </si>
  <si>
    <t>120203217</t>
  </si>
  <si>
    <t>"Zamurovanie otvorov - vnútorná omietka"</t>
  </si>
  <si>
    <t>"560x1145" (0,56*1,145)*5*2</t>
  </si>
  <si>
    <t>"1000x1500" (1*1,5)*2*2</t>
  </si>
  <si>
    <t>"766x2094" (0,766*2,094)*2*2</t>
  </si>
  <si>
    <t>"Priečky"</t>
  </si>
  <si>
    <t>(3,15*1,149-0,7*2,02)*2</t>
  </si>
  <si>
    <t>(3,15*(2,965+0,15+2,949)-0,8*2,02*2)*2</t>
  </si>
  <si>
    <t>-1,5*(1,149*2-0,7+1,5*2+1,149-0,7-0,9+1,515*2+2,965*2+1,65*2-0,9)</t>
  </si>
  <si>
    <t>34</t>
  </si>
  <si>
    <t>612465131</t>
  </si>
  <si>
    <t>Vnútorná omietka stien BAUMIT, vápennocementová, strojné nanášanie, Baumit MVS 25 (Baumit MPI 25) hr. 10 mm</t>
  </si>
  <si>
    <t>1852203504</t>
  </si>
  <si>
    <t>35</t>
  </si>
  <si>
    <t>612481119</t>
  </si>
  <si>
    <t>Potiahnutie vnútorných stien sklotextílnou mriežkou s celoplošným prilepením</t>
  </si>
  <si>
    <t>-805937129</t>
  </si>
  <si>
    <t>36</t>
  </si>
  <si>
    <t>622421131</t>
  </si>
  <si>
    <t>Vonkajšia alebo vnútorná omietka stien vápenná alebo vápennocementová hladká v stupni zložitosti I až II - vyspravenie ostení</t>
  </si>
  <si>
    <t>-367258012</t>
  </si>
  <si>
    <t>"O 01 560x1145 - 6 ks" (0,56+1,145)*2*6*0,5</t>
  </si>
  <si>
    <t>"O 02 1464x1447 - 1 ks" (1,464+1,447)*2*0,5</t>
  </si>
  <si>
    <t>"O 03 1463x1455 - 1 ks" (1,463+1,455)*2*0,5</t>
  </si>
  <si>
    <t>"O 04 1459x1449 - 1 ks" (1,459+1,449)*2*0,5</t>
  </si>
  <si>
    <t>"O 05 1457x1452 - 1 ks" (1,457+1,452)*2*0,5</t>
  </si>
  <si>
    <t>"O 06 1468x1441 - 1 ks" (1,468+1,441)*2*0,5</t>
  </si>
  <si>
    <t>37</t>
  </si>
  <si>
    <t>622421132</t>
  </si>
  <si>
    <t>Vonkajšia omietka stien vápenná alebo vápennocementová hladká v stupni zložitosti III</t>
  </si>
  <si>
    <t>-812470431</t>
  </si>
  <si>
    <t>"Zamurovanie otvorov - vonkajšia omietka"</t>
  </si>
  <si>
    <t>"560x1145" (0,56*1,145)*5</t>
  </si>
  <si>
    <t>38</t>
  </si>
  <si>
    <t>632440016</t>
  </si>
  <si>
    <t>Anhydritový samonivelizačný liaty poter Baumit Alpha 2000, triedy CA-C20-F5 , hr.50 mm</t>
  </si>
  <si>
    <t>-18475434</t>
  </si>
  <si>
    <t>"1.09" 4,77</t>
  </si>
  <si>
    <t>"1.10" 5,14</t>
  </si>
  <si>
    <t>"1.11" 3,58</t>
  </si>
  <si>
    <t>39</t>
  </si>
  <si>
    <t>871310310</t>
  </si>
  <si>
    <t>Dažďová kanalizácia DN 160, vrátane všetkých potrebných prác</t>
  </si>
  <si>
    <t>75658939</t>
  </si>
  <si>
    <t>40</t>
  </si>
  <si>
    <t>916531112</t>
  </si>
  <si>
    <t>Osadenie záhonového alebo parkového obrubníka betón., do lôžka z bet. pros. tr. C 16/20 bez bočnej opory</t>
  </si>
  <si>
    <t>-188176075</t>
  </si>
  <si>
    <t>41</t>
  </si>
  <si>
    <t>5921954660</t>
  </si>
  <si>
    <t>Premac obrubník parkový 100x20x5 cm, sivý</t>
  </si>
  <si>
    <t>-1397171676</t>
  </si>
  <si>
    <t>42</t>
  </si>
  <si>
    <t>917732112</t>
  </si>
  <si>
    <t>Osadenie chodník. obrubníka betónového ležatého do lôžka z betónu prosteho tr. C 16/20 bez bočnej opory</t>
  </si>
  <si>
    <t>-1090141452</t>
  </si>
  <si>
    <t>43</t>
  </si>
  <si>
    <t>5922903030</t>
  </si>
  <si>
    <t>SEMMELROCK Obrubník rovný 100/20/10 cm, sivá</t>
  </si>
  <si>
    <t>689990989</t>
  </si>
  <si>
    <t>44</t>
  </si>
  <si>
    <t>941955001</t>
  </si>
  <si>
    <t>Lešenie ľahké pracovné pomocné, s výškou lešeňovej podlahy do 1,20 m</t>
  </si>
  <si>
    <t>1568860623</t>
  </si>
  <si>
    <t>45</t>
  </si>
  <si>
    <t>952901111</t>
  </si>
  <si>
    <t>Vyčistenie budov pri výške podlaží do 4m</t>
  </si>
  <si>
    <t>-1318307697</t>
  </si>
  <si>
    <t>46</t>
  </si>
  <si>
    <t>962032231</t>
  </si>
  <si>
    <t>Búranie muriva nadzákladového z tehál pálených, vápenopieskových,cementových na maltu,  -1,90500t</t>
  </si>
  <si>
    <t>240284385</t>
  </si>
  <si>
    <t>"Vybúranie otvoru - parapet"</t>
  </si>
  <si>
    <t>"1471x969" 1,471*0,969*0,46</t>
  </si>
  <si>
    <t>47</t>
  </si>
  <si>
    <t>962042321</t>
  </si>
  <si>
    <t>Búranie muriva z betónu prostého nadzákladného,  -2,20000t</t>
  </si>
  <si>
    <t>-1433810047</t>
  </si>
  <si>
    <t>"10 - Búranie betónového oporného múru"</t>
  </si>
  <si>
    <t>5,76*2</t>
  </si>
  <si>
    <t>48</t>
  </si>
  <si>
    <t>965043341</t>
  </si>
  <si>
    <t>Búranie podkladov - liatych dlažieb a mazanín,betón s poterom,teracom hr.do 100 mm, plochy nad 4 m2  -2,20000t</t>
  </si>
  <si>
    <t>-826326550</t>
  </si>
  <si>
    <t>"1.09 - odstránenie poteru hr. 70 mm" 14,4*0,07</t>
  </si>
  <si>
    <t>49</t>
  </si>
  <si>
    <t>968061115</t>
  </si>
  <si>
    <t>Demontáž okien drevených, 1 bm obvodu - 0,008t</t>
  </si>
  <si>
    <t>-48834576</t>
  </si>
  <si>
    <t>"3 - Odstránenie pôvodných okenných výplní"</t>
  </si>
  <si>
    <t>"560x1145" (0,56+1,145)*2*11</t>
  </si>
  <si>
    <t>"1471x1441" (1,471+1,441)*2</t>
  </si>
  <si>
    <t>"1468x1441" (1,468+1,441)*2</t>
  </si>
  <si>
    <t>"1457x1452" (1,457+1,452)*2</t>
  </si>
  <si>
    <t>"1459x1449" (1,459+1,449)*2</t>
  </si>
  <si>
    <t>"1463x1455" (1,463+1,455)*2</t>
  </si>
  <si>
    <t>"1464x1447" (1,464+1,447)*2</t>
  </si>
  <si>
    <t>50</t>
  </si>
  <si>
    <t>968061116</t>
  </si>
  <si>
    <t>Demontáž dverí drevených vchodových, 1 bm obvodu - 0,012t</t>
  </si>
  <si>
    <t>206566212</t>
  </si>
  <si>
    <t>"Odstránenie pôvodných dverných výplní"</t>
  </si>
  <si>
    <t>"1,002x2,051" (1,002+2,051)*2</t>
  </si>
  <si>
    <t>"1229x2414" (1,229+2,414)*2</t>
  </si>
  <si>
    <t>51</t>
  </si>
  <si>
    <t>978011191</t>
  </si>
  <si>
    <t>Otlčenie omietok stropov vnútorných vápenných alebo vápennocementových v rozsahu do 100 %,  -0,05000t</t>
  </si>
  <si>
    <t>376597627</t>
  </si>
  <si>
    <t>"1.09" 14,4</t>
  </si>
  <si>
    <t>52</t>
  </si>
  <si>
    <t>978013191</t>
  </si>
  <si>
    <t>Otlčenie omietok stien vnútorných vápenných alebo vápennocementových v rozsahu do 100 %,  -0,04600t</t>
  </si>
  <si>
    <t>-174945008</t>
  </si>
  <si>
    <t>"1.09" 3,5*(2,949+4,765)*2-1,471*(1,441+0,969)-0,9*2,02-1*1,5-0,766*2,094</t>
  </si>
  <si>
    <t>53</t>
  </si>
  <si>
    <t>979081111</t>
  </si>
  <si>
    <t>Odvoz sutiny a vybúraných hmôt na skládku do 1 km</t>
  </si>
  <si>
    <t>277801034</t>
  </si>
  <si>
    <t>54</t>
  </si>
  <si>
    <t>979081121</t>
  </si>
  <si>
    <t>Odvoz sutiny a vybúraných hmôt na skládku za každý ďalší 1 km</t>
  </si>
  <si>
    <t>1020285283</t>
  </si>
  <si>
    <t>55</t>
  </si>
  <si>
    <t>979082111</t>
  </si>
  <si>
    <t>Vnútrostavenisková doprava sutiny a vybúraných hmôt do 10 m</t>
  </si>
  <si>
    <t>158146565</t>
  </si>
  <si>
    <t>56</t>
  </si>
  <si>
    <t>979082121</t>
  </si>
  <si>
    <t>Vnútrostavenisková doprava sutiny a vybúraných hmôt za každých ďalších 5 m</t>
  </si>
  <si>
    <t>2130751642</t>
  </si>
  <si>
    <t>57</t>
  </si>
  <si>
    <t>979089012</t>
  </si>
  <si>
    <t>Poplatok za skladovanie - betón, tehly, dlaždice (17 01 ), ostatné</t>
  </si>
  <si>
    <t>-1243215424</t>
  </si>
  <si>
    <t>58</t>
  </si>
  <si>
    <t>979089112</t>
  </si>
  <si>
    <t>Poplatok za skladovanie - drevo, sklo, plasty (17 02 ), ostatné</t>
  </si>
  <si>
    <t>-727983487</t>
  </si>
  <si>
    <t>59</t>
  </si>
  <si>
    <t>979089312</t>
  </si>
  <si>
    <t>Poplatok za skladovanie - kovy (17 04 ), ostatné</t>
  </si>
  <si>
    <t>1779926189</t>
  </si>
  <si>
    <t>60</t>
  </si>
  <si>
    <t>981011311</t>
  </si>
  <si>
    <t>Demolácia budov, postupným rozoberaním, z tehál, kameňa a pod., s podielom konštr. do 10 %,  -0,15000t</t>
  </si>
  <si>
    <t>-1222295666</t>
  </si>
  <si>
    <t>"9 - Odstránenie murovanej budovy"</t>
  </si>
  <si>
    <t>21,74*3,6</t>
  </si>
  <si>
    <t>61</t>
  </si>
  <si>
    <t>981131311</t>
  </si>
  <si>
    <t>Demolácia hál z kovu s podielom konštrukcií do 10 %,  -0,15000t</t>
  </si>
  <si>
    <t>1319840337</t>
  </si>
  <si>
    <t>"8 - Odstránenie plechovej budovy"</t>
  </si>
  <si>
    <t>94,32*4,801</t>
  </si>
  <si>
    <t>62</t>
  </si>
  <si>
    <t>999281111</t>
  </si>
  <si>
    <t>Presun hmôt pre opravy a údržbu objektov vrátane vonkajších plášťov výšky do 25 m</t>
  </si>
  <si>
    <t>-96274233</t>
  </si>
  <si>
    <t>63</t>
  </si>
  <si>
    <t>711111001</t>
  </si>
  <si>
    <t>Zhotovenie izolácie proti zemnej vlhkosti vodorovná náterom penetračným za studena</t>
  </si>
  <si>
    <t>-1583861459</t>
  </si>
  <si>
    <t>64</t>
  </si>
  <si>
    <t>1116315000</t>
  </si>
  <si>
    <t>Lak asfaltový ALP-PENETRAL v sudoch</t>
  </si>
  <si>
    <t>-880426728</t>
  </si>
  <si>
    <t>65</t>
  </si>
  <si>
    <t>711141110</t>
  </si>
  <si>
    <t>Izolácia proti zemnej vlhkosti s protiradanovou odolnosťou FONDALINE PLUS šírka 2 m vodorovná</t>
  </si>
  <si>
    <t>-1906076373</t>
  </si>
  <si>
    <t>"Po obvode budovy"</t>
  </si>
  <si>
    <t>(13,627+10,945*2+10,627)*0,4</t>
  </si>
  <si>
    <t>66</t>
  </si>
  <si>
    <t>711141559</t>
  </si>
  <si>
    <t>Zhotovenie  izolácie proti zemnej vlhkosti a tlakovej vode vodorovná NAIP pritavením</t>
  </si>
  <si>
    <t>984875366</t>
  </si>
  <si>
    <t>"Pod murivo"</t>
  </si>
  <si>
    <t>14,4-13,49</t>
  </si>
  <si>
    <t>67</t>
  </si>
  <si>
    <t>6283221000</t>
  </si>
  <si>
    <t>Asfaltovaný pás pre spodné vrstvy hydroizolačných systémov HYDROBIT V 60 S 35</t>
  </si>
  <si>
    <t>758433516</t>
  </si>
  <si>
    <t>68</t>
  </si>
  <si>
    <t>711142110</t>
  </si>
  <si>
    <t>Izolácia proti zemnej vlhkosti s protiradanovou odolnosťou FONDALINE PLUS šírka 2 m zvislá</t>
  </si>
  <si>
    <t>1675234638</t>
  </si>
  <si>
    <t>(13,627+10,945*2+10,627)*0,6</t>
  </si>
  <si>
    <t>69</t>
  </si>
  <si>
    <t>711211501</t>
  </si>
  <si>
    <t>Jednozlož. hydroizolačná hmota CEMIX, kúpeľňová hydroizolácia dvojnásobná, ozn. I03 vodorová</t>
  </si>
  <si>
    <t>-1402378148</t>
  </si>
  <si>
    <t>"Pod dlažbu"</t>
  </si>
  <si>
    <t>13,49</t>
  </si>
  <si>
    <t>70</t>
  </si>
  <si>
    <t>711212501</t>
  </si>
  <si>
    <t>Jednozlož. hydroizolačná hmota CEMIX, kúpeľňová hydroizolácia dvojnásobna, ozn. I03 zvislá</t>
  </si>
  <si>
    <t>-1077786790</t>
  </si>
  <si>
    <t>"Pod obklady"</t>
  </si>
  <si>
    <t>1,5*(1,149*2-0,7+1,5*2+1,149-0,7-0,9+1,515*2+2,965*2+1,65*2-0,9)</t>
  </si>
  <si>
    <t>71</t>
  </si>
  <si>
    <t>998711102</t>
  </si>
  <si>
    <t>Presun hmôt pre izoláciu proti vode v objektoch výšky nad 6 do 12 m</t>
  </si>
  <si>
    <t>840093791</t>
  </si>
  <si>
    <t>72</t>
  </si>
  <si>
    <t>721171581</t>
  </si>
  <si>
    <t>Potrubie z rúr prípojné  DN 60, kompletné, vrátane všetkých potrebných prác</t>
  </si>
  <si>
    <t>-1941893150</t>
  </si>
  <si>
    <t>73</t>
  </si>
  <si>
    <t>721171582</t>
  </si>
  <si>
    <t>Potrubie z rúr prípojné  DN 110, kompletné, vrátane všetkých potrebných prác</t>
  </si>
  <si>
    <t>2047752336</t>
  </si>
  <si>
    <t>74</t>
  </si>
  <si>
    <t>721171599</t>
  </si>
  <si>
    <t>Napojenie na existujúcu kanalizáciu</t>
  </si>
  <si>
    <t>kpl</t>
  </si>
  <si>
    <t>1679872854</t>
  </si>
  <si>
    <t>75</t>
  </si>
  <si>
    <t>721242116</t>
  </si>
  <si>
    <t>Lapač strešných splavenín liatinový - zo šedej liatiny DN 125</t>
  </si>
  <si>
    <t>1746608971</t>
  </si>
  <si>
    <t>76</t>
  </si>
  <si>
    <t>998721102</t>
  </si>
  <si>
    <t>Presun hmôt pre vnútornú kanalizáciu v objektoch výšky nad 6 do 12 m</t>
  </si>
  <si>
    <t>2017153015</t>
  </si>
  <si>
    <t>77</t>
  </si>
  <si>
    <t>722171311</t>
  </si>
  <si>
    <t>Potrubie z rúr PE DN 15, kompletné vrátane izolácie, drážkovania, a vyspravenia, skúšok</t>
  </si>
  <si>
    <t>1061878472</t>
  </si>
  <si>
    <t>78</t>
  </si>
  <si>
    <t>722171312</t>
  </si>
  <si>
    <t>Potrubie z rúr PE DN 20, kompletné vrátane izolácie, drážkovania, a vyspravenia, skúšok</t>
  </si>
  <si>
    <t>1313826838</t>
  </si>
  <si>
    <t>79</t>
  </si>
  <si>
    <t>722171399</t>
  </si>
  <si>
    <t>Napojenie na existujúci vodovod</t>
  </si>
  <si>
    <t>-1601655105</t>
  </si>
  <si>
    <t>80</t>
  </si>
  <si>
    <t>998722102</t>
  </si>
  <si>
    <t>Presun hmôt pre vnútorný vodovod v objektoch výšky nad 6 do 12 m</t>
  </si>
  <si>
    <t>-602178082</t>
  </si>
  <si>
    <t>81</t>
  </si>
  <si>
    <t>725119105</t>
  </si>
  <si>
    <t>WC komplet, vrátane predsadeneho systému</t>
  </si>
  <si>
    <t>937347623</t>
  </si>
  <si>
    <t>82</t>
  </si>
  <si>
    <t>725119106</t>
  </si>
  <si>
    <t>WC komplet pre imobilných, s madlami, vrátane predsadeneho systému</t>
  </si>
  <si>
    <t>717068408</t>
  </si>
  <si>
    <t>83</t>
  </si>
  <si>
    <t>725129201</t>
  </si>
  <si>
    <t>Pisoár kompletný</t>
  </si>
  <si>
    <t>súb.</t>
  </si>
  <si>
    <t>713340589</t>
  </si>
  <si>
    <t>84</t>
  </si>
  <si>
    <t>725219201</t>
  </si>
  <si>
    <t>Umývadla kompletné</t>
  </si>
  <si>
    <t>842431114</t>
  </si>
  <si>
    <t>85</t>
  </si>
  <si>
    <t>725219202</t>
  </si>
  <si>
    <t>Umývadla kompletné pre imobilných</t>
  </si>
  <si>
    <t>-807412602</t>
  </si>
  <si>
    <t>86</t>
  </si>
  <si>
    <t>998725102</t>
  </si>
  <si>
    <t>Presun hmôt pre zariaďovacie predmety v objektoch výšky nad 6 do 12 m</t>
  </si>
  <si>
    <t>2049885748</t>
  </si>
  <si>
    <t>87</t>
  </si>
  <si>
    <t>762341004</t>
  </si>
  <si>
    <t>Montáž debnenia jednoduchých striech, na krokvy a kontralaty z dosiek na zraz</t>
  </si>
  <si>
    <t>-658844990</t>
  </si>
  <si>
    <t>"Nová strešná krytina" 226,905</t>
  </si>
  <si>
    <t>88</t>
  </si>
  <si>
    <t>6051119000</t>
  </si>
  <si>
    <t>Neopracované dosky a fošne neomietané borovica akosť A hr.24-32mm x B=60-160mm</t>
  </si>
  <si>
    <t>1662146766</t>
  </si>
  <si>
    <t>89</t>
  </si>
  <si>
    <t>762341201</t>
  </si>
  <si>
    <t>Montáž latovania jednoduchých striech pre sklon do 60°</t>
  </si>
  <si>
    <t>726323291</t>
  </si>
  <si>
    <t>"Nová strešná krytina" 226,905*4</t>
  </si>
  <si>
    <t>90</t>
  </si>
  <si>
    <t>6051506900</t>
  </si>
  <si>
    <t>Hranol mäkké rezivo - omietané smrek hranolček 25-100 cm2 mäkké rezivo</t>
  </si>
  <si>
    <t>-1518656492</t>
  </si>
  <si>
    <t>91</t>
  </si>
  <si>
    <t>762341252</t>
  </si>
  <si>
    <t>Montáž kontralát pre sklon od 22° do 35°</t>
  </si>
  <si>
    <t>-896976068</t>
  </si>
  <si>
    <t>"Nová strešná krytina" 226,905*1,75</t>
  </si>
  <si>
    <t>92</t>
  </si>
  <si>
    <t>445983716</t>
  </si>
  <si>
    <t>93</t>
  </si>
  <si>
    <t>762341811</t>
  </si>
  <si>
    <t>Demontáž debnenia striech rovných, oblúkových do 60°, z dosiek hrubých, hobľovaných,  -0.01600t</t>
  </si>
  <si>
    <t>-413529109</t>
  </si>
  <si>
    <t>"1 - Odstránenie plechovej krytiny s celoplošným debnením" 226,905</t>
  </si>
  <si>
    <t>94</t>
  </si>
  <si>
    <t>762342811</t>
  </si>
  <si>
    <t>Demontáž latovania striech so sklonom do 60 st., pri osovej vzdialenosti lát do 0, 22 m,  -0.00700t</t>
  </si>
  <si>
    <t>-1968519175</t>
  </si>
  <si>
    <t>95</t>
  </si>
  <si>
    <t>762395000</t>
  </si>
  <si>
    <t>Spojovacie prostriedky  pre viazané konštrukcie krovov, debnenie a laťovanie, nadstrešné konštr., spádové kliny - svorky, dosky, klince, pásová oceľ, vruty</t>
  </si>
  <si>
    <t>-687594988</t>
  </si>
  <si>
    <t>96</t>
  </si>
  <si>
    <t>998762102</t>
  </si>
  <si>
    <t>Presun hmôt pre konštrukcie tesárske v objektoch výšky do 12 m</t>
  </si>
  <si>
    <t>-1851198998</t>
  </si>
  <si>
    <t>97</t>
  </si>
  <si>
    <t>763120011</t>
  </si>
  <si>
    <t>Sadrokartónová inštalačná predstena pre sanitárne zariadenia, dvojité opláštenie, doska 2xRBI 12,5 mm</t>
  </si>
  <si>
    <t>-445411972</t>
  </si>
  <si>
    <t>3,15*(1,149+1,65)</t>
  </si>
  <si>
    <t>98</t>
  </si>
  <si>
    <t>998763303</t>
  </si>
  <si>
    <t>Presun hmôt pre sádrokartónové konštrukcie v objektoch výšky od 7 do 24 m</t>
  </si>
  <si>
    <t>-1998524240</t>
  </si>
  <si>
    <t>99</t>
  </si>
  <si>
    <t>764191905</t>
  </si>
  <si>
    <t>Demontáž bezpečnostných prvkov pre strešnú krytinu - rebrík</t>
  </si>
  <si>
    <t>-872720715</t>
  </si>
  <si>
    <t>"5 - Odstránenie pôvodného strešného výlezu" 4</t>
  </si>
  <si>
    <t>100</t>
  </si>
  <si>
    <t>764311222</t>
  </si>
  <si>
    <t>Strešná krytina Prefa šablóna 290x290mm</t>
  </si>
  <si>
    <t>-132785073</t>
  </si>
  <si>
    <t>"Nová strešná krytina"</t>
  </si>
  <si>
    <t>(12,445/2*7,5)/2*4+(15,127+2,682)*7,5/2*2</t>
  </si>
  <si>
    <t>0,75*1,8+0,75*1,5</t>
  </si>
  <si>
    <t>101</t>
  </si>
  <si>
    <t>764312822</t>
  </si>
  <si>
    <t>Demontáž krytiny hladkej strešnej, do 30st.,  -0,00751t</t>
  </si>
  <si>
    <t>537546402</t>
  </si>
  <si>
    <t>"1 - Odstránenie plechovej krytiny s celoplošným debnením"</t>
  </si>
  <si>
    <t>102</t>
  </si>
  <si>
    <t>764331220</t>
  </si>
  <si>
    <t>Klampiarske práce - oplechovanie, hrebeň, lemovanie</t>
  </si>
  <si>
    <t>-481023688</t>
  </si>
  <si>
    <t>103</t>
  </si>
  <si>
    <t>764351203</t>
  </si>
  <si>
    <t>Žľaby z pozinkovaného PZ plechu, pododkvapové štvorhranné r.š. 330 mm</t>
  </si>
  <si>
    <t>-829160431</t>
  </si>
  <si>
    <t>104</t>
  </si>
  <si>
    <t>764410240</t>
  </si>
  <si>
    <t>Oplechovanie parapetov z pozinkovaného PZ plechu, vrátane rohov r.š. 250 mm</t>
  </si>
  <si>
    <t>952947127</t>
  </si>
  <si>
    <t>"O 01 560x1145 - 6 ks" 0,56*6</t>
  </si>
  <si>
    <t>"O 02 1464x1447 - 1 ks" 1,464</t>
  </si>
  <si>
    <t>"O 03 1463x1455 - 1 ks" 1,463</t>
  </si>
  <si>
    <t>"O 04 1459x1449 - 1 ks" 1,459</t>
  </si>
  <si>
    <t>"O 05 1457x1452 - 1 ks" 1,457</t>
  </si>
  <si>
    <t>"O 06 1468x1441 - 1 ks" 1,468</t>
  </si>
  <si>
    <t>105</t>
  </si>
  <si>
    <t>764454254</t>
  </si>
  <si>
    <t>Zvodové rúry z pozinkovaného PZ plechu, kruhové priemer 120 mm</t>
  </si>
  <si>
    <t>756698337</t>
  </si>
  <si>
    <t>106</t>
  </si>
  <si>
    <t>764900002</t>
  </si>
  <si>
    <t>Poistná hydroizolácia</t>
  </si>
  <si>
    <t>2115745873</t>
  </si>
  <si>
    <t>107</t>
  </si>
  <si>
    <t>766694142</t>
  </si>
  <si>
    <t>Montáž parapetnej dosky plastovej šírky do 300 mm, dĺžky 1000-1600 mm</t>
  </si>
  <si>
    <t>-1583697691</t>
  </si>
  <si>
    <t>"O 02 1464x1447 - 1 ks" 1</t>
  </si>
  <si>
    <t>"O 03 1463x1455 - 1 ks" 1</t>
  </si>
  <si>
    <t>"O 04 1459x1449 - 1 ks" 1</t>
  </si>
  <si>
    <t>"O 05 1457x1452 - 1 ks" 1</t>
  </si>
  <si>
    <t>"O 06 1468x1441 - 1 ks" 1</t>
  </si>
  <si>
    <t>108</t>
  </si>
  <si>
    <t>764311891</t>
  </si>
  <si>
    <t>Demontáž krytiny hladkej strešnej, príplatok za sklon nad 30° do 45°</t>
  </si>
  <si>
    <t>371176473</t>
  </si>
  <si>
    <t>764348814</t>
  </si>
  <si>
    <t>Demontáž bleskozvodu  -0,00410t</t>
  </si>
  <si>
    <t>829819078</t>
  </si>
  <si>
    <t>110</t>
  </si>
  <si>
    <t>764351810</t>
  </si>
  <si>
    <t>Demontáž žľabov pododkvap. štvorhranných rovných, oblúkových, do 30° rš 250 a 330 mm,  -0,00347t</t>
  </si>
  <si>
    <t>-562060460</t>
  </si>
  <si>
    <t>"2 - Odstránenie pôvodných prvkov dažďových zvodov"</t>
  </si>
  <si>
    <t>(12,445*2+15,127*2)</t>
  </si>
  <si>
    <t>111</t>
  </si>
  <si>
    <t>764410850</t>
  </si>
  <si>
    <t>Demontáž oplechovania parapetov rš od 100 do 330 mm,  -0,00135t</t>
  </si>
  <si>
    <t>-2063988971</t>
  </si>
  <si>
    <t>"3 - Odstránenie pôvodných okenných výplní - odstránenie parapetov"</t>
  </si>
  <si>
    <t>"560x1145" 0,56*11</t>
  </si>
  <si>
    <t>"1471x1441" 1,471</t>
  </si>
  <si>
    <t>"1468x1441" 1,468</t>
  </si>
  <si>
    <t>"1457x1452" 1,457</t>
  </si>
  <si>
    <t>"1459x1449" 1,459</t>
  </si>
  <si>
    <t>"1463x1455" 1,463</t>
  </si>
  <si>
    <t>"1464x1447" 1,464</t>
  </si>
  <si>
    <t>112</t>
  </si>
  <si>
    <t>764451802</t>
  </si>
  <si>
    <t>Demontáž odpadových rúr štvorcových so stranou 100 mm,  -0,00338t</t>
  </si>
  <si>
    <t>-895217139</t>
  </si>
  <si>
    <t>4+4,5</t>
  </si>
  <si>
    <t>113</t>
  </si>
  <si>
    <t>998764102</t>
  </si>
  <si>
    <t>Presun hmôt pre konštrukcie klampiarske v objektoch výšky nad 6 do 12 m</t>
  </si>
  <si>
    <t>-2050576456</t>
  </si>
  <si>
    <t>114</t>
  </si>
  <si>
    <t>766621081</t>
  </si>
  <si>
    <t>Montáž okna plastového na PUR penu</t>
  </si>
  <si>
    <t>-468459352</t>
  </si>
  <si>
    <t>"O 01 560x1145 - 6 ks" (0,56+1,145)*2*6</t>
  </si>
  <si>
    <t>"O 02 1464x1447 - 1 ks" (1,464+1,447)*2</t>
  </si>
  <si>
    <t>"O 03 1463x1455 - 1 ks" (1,463+1,455)*2</t>
  </si>
  <si>
    <t>"O 04 1459x1449 - 1 ks" (1,459+1,449)*2</t>
  </si>
  <si>
    <t>"O 05 1457x1452 - 1 ks" (1,457+1,452)*2</t>
  </si>
  <si>
    <t>"O 06 1468x1441 - 1 ks" (1,468+1,441)*2</t>
  </si>
  <si>
    <t>115</t>
  </si>
  <si>
    <t>6114123330</t>
  </si>
  <si>
    <t>Plastové okno jednokrídlové OS, rozmer 560x1145 mm, izolačné dvojsklo</t>
  </si>
  <si>
    <t>-1755690103</t>
  </si>
  <si>
    <t>116</t>
  </si>
  <si>
    <t>6114123780</t>
  </si>
  <si>
    <t>Plastové okno dvojkrídlové OS+O, rozmer 1464x1447,  izolačné dvojsklo</t>
  </si>
  <si>
    <t>746821116</t>
  </si>
  <si>
    <t>117</t>
  </si>
  <si>
    <t>6114123781</t>
  </si>
  <si>
    <t>Plastové okno dvojkrídlové OS+O, rozmer 1463x1455,  izolačné dvojsklo</t>
  </si>
  <si>
    <t>-1827851319</t>
  </si>
  <si>
    <t>118</t>
  </si>
  <si>
    <t>6114123782</t>
  </si>
  <si>
    <t>Plastové okno dvojkrídlové OS+O, rozmer 1459x1449,  izolačné dvojsklo</t>
  </si>
  <si>
    <t>124152651</t>
  </si>
  <si>
    <t>119</t>
  </si>
  <si>
    <t>6114123783</t>
  </si>
  <si>
    <t>Plastové okno dvojkrídlové OS+O, rozmer 1457x1452,  izolačné dvojsklo</t>
  </si>
  <si>
    <t>-1967170318</t>
  </si>
  <si>
    <t>120</t>
  </si>
  <si>
    <t>6114123784</t>
  </si>
  <si>
    <t>Plastové okno dvojkrídlové OS+O, rozmer 1468x1441,  izolačné dvojsklo</t>
  </si>
  <si>
    <t>228416165</t>
  </si>
  <si>
    <t>121</t>
  </si>
  <si>
    <t>7666411611</t>
  </si>
  <si>
    <t>Vonkajšie dvojkrídlové plastové dvere s presklenením a nadsvetlíkom, izolačné dvojsklo, 1299x2414 - D 01</t>
  </si>
  <si>
    <t>-41334328</t>
  </si>
  <si>
    <t>122</t>
  </si>
  <si>
    <t>7666411612</t>
  </si>
  <si>
    <t>Vonkajšie jednokrídlové plastové dvere plné, 1002x2051 - D 03</t>
  </si>
  <si>
    <t>446325943</t>
  </si>
  <si>
    <t>123</t>
  </si>
  <si>
    <t>766662112</t>
  </si>
  <si>
    <t>Montáž dverového krídla otočného jednokrídlového poldrážkového, do existujúcej zárubne, vrátane kovania</t>
  </si>
  <si>
    <t>-1817382860</t>
  </si>
  <si>
    <t>124</t>
  </si>
  <si>
    <t>5491502040</t>
  </si>
  <si>
    <t>Kovanie - 2x kľučka, povrch nerez brúsený, 2x rozeta BB, FAB</t>
  </si>
  <si>
    <t>1218585290</t>
  </si>
  <si>
    <t>125</t>
  </si>
  <si>
    <t>6117103100</t>
  </si>
  <si>
    <t>Dvere vnútorné jednokrídlové, drevené, plné, šírka 600-900 mm</t>
  </si>
  <si>
    <t>-696444293</t>
  </si>
  <si>
    <t>126</t>
  </si>
  <si>
    <t>766694141</t>
  </si>
  <si>
    <t>Montáž parapetnej dosky plastovej šírky do 300 mm, dĺžky do 1000 mm</t>
  </si>
  <si>
    <t>-1020838005</t>
  </si>
  <si>
    <t>"O 01 560x1145 - 6 ks" 6</t>
  </si>
  <si>
    <t>127</t>
  </si>
  <si>
    <t>6119000980</t>
  </si>
  <si>
    <t>Vnútorné parapetné dosky plastové komôrkové,B=300mm biela, mramor, buk, zlatý dub</t>
  </si>
  <si>
    <t>-551696374</t>
  </si>
  <si>
    <t>128</t>
  </si>
  <si>
    <t>-1953872467</t>
  </si>
  <si>
    <t>129</t>
  </si>
  <si>
    <t>766694980</t>
  </si>
  <si>
    <t>Demontáž parapetnej dosky drevenej šírky do 300 mm, dĺžky do 1600 mm, -0,003t</t>
  </si>
  <si>
    <t>-710548098</t>
  </si>
  <si>
    <t>"560x1145" 11</t>
  </si>
  <si>
    <t>"1471x1441" 1</t>
  </si>
  <si>
    <t>"1468x1441" 1</t>
  </si>
  <si>
    <t>"1457x1452" 1</t>
  </si>
  <si>
    <t>"1459x1449" 1</t>
  </si>
  <si>
    <t>"1463x1455" 1</t>
  </si>
  <si>
    <t>"1464x1447" 1</t>
  </si>
  <si>
    <t>130</t>
  </si>
  <si>
    <t>766695212</t>
  </si>
  <si>
    <t>Montáž prahu dverí, jednokrídlových</t>
  </si>
  <si>
    <t>1587248086</t>
  </si>
  <si>
    <t>131</t>
  </si>
  <si>
    <t>6118712100</t>
  </si>
  <si>
    <t>Prah dubový L=62 B=15 cm</t>
  </si>
  <si>
    <t>-1598773316</t>
  </si>
  <si>
    <t>132</t>
  </si>
  <si>
    <t>6118716100</t>
  </si>
  <si>
    <t>Prah dubový L=82 B=15 cm</t>
  </si>
  <si>
    <t>-1030669841</t>
  </si>
  <si>
    <t>133</t>
  </si>
  <si>
    <t>766702111</t>
  </si>
  <si>
    <t xml:space="preserve">Montáž zárubní obložkových pre dvere jednokrídlové </t>
  </si>
  <si>
    <t>434975961</t>
  </si>
  <si>
    <t>134</t>
  </si>
  <si>
    <t>6117103138</t>
  </si>
  <si>
    <t>Zárubňa vnútorná obložková PRAKTIK, DTD doska, povrch fólia, rozmer 600-900/1970 mm, pre stenu hrúbky 60-170 mm, pre jednokrídlové dvere</t>
  </si>
  <si>
    <t>-1820101633</t>
  </si>
  <si>
    <t>135</t>
  </si>
  <si>
    <t>998766102</t>
  </si>
  <si>
    <t>Presun hmot pre konštrukcie stolárske v objektoch výšky nad 6 do 12 m</t>
  </si>
  <si>
    <t>1241445974</t>
  </si>
  <si>
    <t>136</t>
  </si>
  <si>
    <t>767914830</t>
  </si>
  <si>
    <t>Demontáž oplotenia rámového na oceľové stĺpiky, výšky nad 1 do 2 m,  -0,00900t</t>
  </si>
  <si>
    <t>139241532</t>
  </si>
  <si>
    <t>"7 - Odstránenie pôvodného plotu" 15</t>
  </si>
  <si>
    <t>137</t>
  </si>
  <si>
    <t>767916329R</t>
  </si>
  <si>
    <t>Zábradlie bezpečnostné kompletné</t>
  </si>
  <si>
    <t>-1234338085</t>
  </si>
  <si>
    <t>"Nové oplotenie pozemku - bezpečnostné zábradlie" 36,95</t>
  </si>
  <si>
    <t>138</t>
  </si>
  <si>
    <t>767916320</t>
  </si>
  <si>
    <t xml:space="preserve">Montáž oplotenia panelového, poplastovaného na pozinkovanej oceli na stĺpiky, výšky do 1,2 m   </t>
  </si>
  <si>
    <t>-1635203180</t>
  </si>
  <si>
    <t>"Nové oplotenie pozemku" 60</t>
  </si>
  <si>
    <t>139</t>
  </si>
  <si>
    <t>5535850012</t>
  </si>
  <si>
    <t>Panel výška:1,20 m</t>
  </si>
  <si>
    <t>-786645108</t>
  </si>
  <si>
    <t>140</t>
  </si>
  <si>
    <t>767916530</t>
  </si>
  <si>
    <t xml:space="preserve">Osadenie stĺpika poplastovaného na pozinkovanej oceli na platni, výšky do 1,5 m   </t>
  </si>
  <si>
    <t>414605510</t>
  </si>
  <si>
    <t>"Nové oplotenie pozemku" 60/2</t>
  </si>
  <si>
    <t>141</t>
  </si>
  <si>
    <t>5535850024</t>
  </si>
  <si>
    <t>Stĺpik  1,50 m</t>
  </si>
  <si>
    <t>-979073940</t>
  </si>
  <si>
    <t>142</t>
  </si>
  <si>
    <t>767920220</t>
  </si>
  <si>
    <t>Montáž vrát a vrátok k oploteniu osadzovaných na stĺpiky oceľové, s plochou jednotlivo nad 2 do 4 m2</t>
  </si>
  <si>
    <t>-187444318</t>
  </si>
  <si>
    <t>143</t>
  </si>
  <si>
    <t>5535850059</t>
  </si>
  <si>
    <t>Brána dvojkrídlová, výška:1,4 m, šírka 3m</t>
  </si>
  <si>
    <t>567481773</t>
  </si>
  <si>
    <t>144</t>
  </si>
  <si>
    <t>767920240</t>
  </si>
  <si>
    <t>Montáž vrát a vrátok k oploteniu osadzovaných na stĺpiky oceľové, s plochou jednotlivo nad 6 do 8 m2</t>
  </si>
  <si>
    <t>767284615</t>
  </si>
  <si>
    <t>145</t>
  </si>
  <si>
    <t>5535850063</t>
  </si>
  <si>
    <t>Brána dvojkrídlová, výška:1,4 m, šírka 5,5m</t>
  </si>
  <si>
    <t>-687979451</t>
  </si>
  <si>
    <t>146</t>
  </si>
  <si>
    <t>767996801</t>
  </si>
  <si>
    <t>Demontáž ostatných doplnkov stavieb s hmotnosťou jednotlivých dielov konštrukcií do 50 kg,  -0,00100t</t>
  </si>
  <si>
    <t>kg</t>
  </si>
  <si>
    <t>-441754476</t>
  </si>
  <si>
    <t>"Demontáž zábradlia pri vstupe" 50</t>
  </si>
  <si>
    <t>147</t>
  </si>
  <si>
    <t>998767102</t>
  </si>
  <si>
    <t>Presun hmôt pre kovové stavebné doplnkové konštrukcie v objektoch výšky nad 6 do 12 m</t>
  </si>
  <si>
    <t>728402080</t>
  </si>
  <si>
    <t>148</t>
  </si>
  <si>
    <t>771411001</t>
  </si>
  <si>
    <t>Montáž soklíkov z obkladačiek do malty v. 50 mm</t>
  </si>
  <si>
    <t>-524412723</t>
  </si>
  <si>
    <t>"1.09" (2,949+1,5)*2-1,471+0,2-0,9*2-0,7</t>
  </si>
  <si>
    <t>149</t>
  </si>
  <si>
    <t>5976409000</t>
  </si>
  <si>
    <t>Dlaždice keramické s hladkým povrchom A 250x50x10 3 Ia</t>
  </si>
  <si>
    <t>-1448698314</t>
  </si>
  <si>
    <t>150</t>
  </si>
  <si>
    <t>771571112</t>
  </si>
  <si>
    <t>Montáž podláh z dlaždíc keramických do malty veľ. 300 x 300 mm</t>
  </si>
  <si>
    <t>1103939976</t>
  </si>
  <si>
    <t>151</t>
  </si>
  <si>
    <t>5978650320</t>
  </si>
  <si>
    <t>ELECTRA dlaždice, rozmer 297x297x8 mm, farba žltá</t>
  </si>
  <si>
    <t>-775898798</t>
  </si>
  <si>
    <t>152</t>
  </si>
  <si>
    <t>998771102</t>
  </si>
  <si>
    <t>Presun hmôt pre podlahy z dlaždíc v objektoch výšky nad 6 do 12 m</t>
  </si>
  <si>
    <t>418954120</t>
  </si>
  <si>
    <t>153</t>
  </si>
  <si>
    <t>776511810</t>
  </si>
  <si>
    <t>Odstránenie povlakových podláh z nášľapnej plochy lepených bez podložky,  -0,00100t</t>
  </si>
  <si>
    <t>1793002166</t>
  </si>
  <si>
    <t>"1.09 - odstránenie linolea" 14,4</t>
  </si>
  <si>
    <t>154</t>
  </si>
  <si>
    <t>998776102</t>
  </si>
  <si>
    <t>Presun hmôt pre podlahy povlakové v objektoch výšky nad 6 do 12 m</t>
  </si>
  <si>
    <t>979162355</t>
  </si>
  <si>
    <t>155</t>
  </si>
  <si>
    <t>781441018</t>
  </si>
  <si>
    <t>Montáž obkladov vnútor. stien z obkladačiek kladených do malty veľ. 200x200 mm</t>
  </si>
  <si>
    <t>-851252925</t>
  </si>
  <si>
    <t>156</t>
  </si>
  <si>
    <t>5976574000</t>
  </si>
  <si>
    <t>Obkladačky keramické glazované jednofarebné hladké B 200x200 Ia</t>
  </si>
  <si>
    <t>682365254</t>
  </si>
  <si>
    <t>157</t>
  </si>
  <si>
    <t>998781102</t>
  </si>
  <si>
    <t>Presun hmôt pre obklady keramické v objektoch výšky nad 6 do 12 m</t>
  </si>
  <si>
    <t>546694857</t>
  </si>
  <si>
    <t>158</t>
  </si>
  <si>
    <t>783782203</t>
  </si>
  <si>
    <t>Nátery tesárskych konštrukcií povrchová impregnácia Bochemitom QB</t>
  </si>
  <si>
    <t>-1783589458</t>
  </si>
  <si>
    <t>"Nová strešná krytina" 226,905+226,905*4*0,18+226,905*1,75*0,2</t>
  </si>
  <si>
    <t>159</t>
  </si>
  <si>
    <t>783894622</t>
  </si>
  <si>
    <t>Náter farbami ekologickými riediteľnými vodou SADAKRINOM pre náter sadrokartón. stien 2x</t>
  </si>
  <si>
    <t>655768936</t>
  </si>
  <si>
    <t>160</t>
  </si>
  <si>
    <t>784410100</t>
  </si>
  <si>
    <t>Penetrovanie jednonásobné jemnozrnných podkladov výšky do 3, 80 m</t>
  </si>
  <si>
    <t>-1971143247</t>
  </si>
  <si>
    <t>161</t>
  </si>
  <si>
    <t>784410500</t>
  </si>
  <si>
    <t>Prebrúsenie a oprášenie jemnozrnných povrchov výšky do 3, 80 m</t>
  </si>
  <si>
    <t>-1934421402</t>
  </si>
  <si>
    <t>162</t>
  </si>
  <si>
    <t>784452271</t>
  </si>
  <si>
    <t xml:space="preserve">Maľby z maliarskych zmesí Primalex, Farmal, ručne nanášané dvojnásobné základné na podklad jemnozrnný výšky do 3, 80 m   </t>
  </si>
  <si>
    <t>-1539989644</t>
  </si>
  <si>
    <t>001</t>
  </si>
  <si>
    <t>512</t>
  </si>
  <si>
    <t>406871009</t>
  </si>
  <si>
    <t>002</t>
  </si>
  <si>
    <t>1176040120</t>
  </si>
  <si>
    <t>003</t>
  </si>
  <si>
    <t>-985043632</t>
  </si>
  <si>
    <t>004</t>
  </si>
  <si>
    <t>376060587</t>
  </si>
  <si>
    <t>005</t>
  </si>
  <si>
    <t>-1985486001</t>
  </si>
  <si>
    <t>006</t>
  </si>
  <si>
    <t>-774954915</t>
  </si>
  <si>
    <t>007</t>
  </si>
  <si>
    <t>-670469505</t>
  </si>
  <si>
    <t>008</t>
  </si>
  <si>
    <t>776864378</t>
  </si>
  <si>
    <t>009</t>
  </si>
  <si>
    <t>-1017916034</t>
  </si>
  <si>
    <t>010</t>
  </si>
  <si>
    <t>-673654959</t>
  </si>
  <si>
    <t>SO 02 - Oporný múr</t>
  </si>
  <si>
    <t>2065423091</t>
  </si>
  <si>
    <t>"Hĺbenie základu"</t>
  </si>
  <si>
    <t>11,5*1*1</t>
  </si>
  <si>
    <t>766192386</t>
  </si>
  <si>
    <t>-963075090</t>
  </si>
  <si>
    <t>"Hĺbenie rýh" 11,5</t>
  </si>
  <si>
    <t>-224579790</t>
  </si>
  <si>
    <t>443816660</t>
  </si>
  <si>
    <t>"Pri opornom múre"</t>
  </si>
  <si>
    <t>11,5</t>
  </si>
  <si>
    <t>271573001</t>
  </si>
  <si>
    <t>Násyp pod základové  konštrukcie so zhutnením zo štrkopiesku fr.0-32 mm</t>
  </si>
  <si>
    <t>1922460806</t>
  </si>
  <si>
    <t>"Pod základové pásy" 11,5*1*0,15</t>
  </si>
  <si>
    <t>274313611</t>
  </si>
  <si>
    <t>Betón základových pásov, prostý tr. C 16/20</t>
  </si>
  <si>
    <t>-2124812641</t>
  </si>
  <si>
    <t>"Základy" 11,5*0,8*1</t>
  </si>
  <si>
    <t>274351215</t>
  </si>
  <si>
    <t>Debnenie stien základových pásov, zhotovenie-dielce</t>
  </si>
  <si>
    <t>-439411922</t>
  </si>
  <si>
    <t xml:space="preserve">"Jednostranné debnenie základového pásu" </t>
  </si>
  <si>
    <t>11,5*0,8</t>
  </si>
  <si>
    <t>274351216</t>
  </si>
  <si>
    <t>Debnenie stien základových pásov, odstránenie-dielce</t>
  </si>
  <si>
    <t>1001510189</t>
  </si>
  <si>
    <t>311321411</t>
  </si>
  <si>
    <t>Betón nadzákladových múrov, železový (bez výstuže) tr. C 25/30</t>
  </si>
  <si>
    <t>-1495980896</t>
  </si>
  <si>
    <t>"Oporný múr"</t>
  </si>
  <si>
    <t>11,5*1*0,3</t>
  </si>
  <si>
    <t>311351105</t>
  </si>
  <si>
    <t>Debnenie nadzákladových múrov  obojstranné zhotovenie-dielce</t>
  </si>
  <si>
    <t>1494873134</t>
  </si>
  <si>
    <t>11,5*1*2</t>
  </si>
  <si>
    <t>311351106</t>
  </si>
  <si>
    <t>Debnenie nadzákladových múrov  obojstranné odstránenie-dielce</t>
  </si>
  <si>
    <t>87538036</t>
  </si>
  <si>
    <t>311361821</t>
  </si>
  <si>
    <t>Výstuž nadzákladových múrov  10505</t>
  </si>
  <si>
    <t>-1619108019</t>
  </si>
  <si>
    <t>998152111</t>
  </si>
  <si>
    <t>Presun hmôt pre obj.8154 monolitické, výšky do 20 m</t>
  </si>
  <si>
    <t>-1047524722</t>
  </si>
  <si>
    <t>SO 03 - Oporný múr</t>
  </si>
  <si>
    <t>20704155</t>
  </si>
  <si>
    <t>15,5*1,5*1</t>
  </si>
  <si>
    <t>-2121891022</t>
  </si>
  <si>
    <t>-812726832</t>
  </si>
  <si>
    <t>"Hĺbenie rýh" 23,25</t>
  </si>
  <si>
    <t>-50653934</t>
  </si>
  <si>
    <t>1151017065</t>
  </si>
  <si>
    <t>15,5</t>
  </si>
  <si>
    <t>1297103534</t>
  </si>
  <si>
    <t>"Pod základové pásy" 15,5*1*0,15</t>
  </si>
  <si>
    <t>1786994631</t>
  </si>
  <si>
    <t>"Základy" 15,5*0,8*1</t>
  </si>
  <si>
    <t>-1194563084</t>
  </si>
  <si>
    <t>15,5*0,8</t>
  </si>
  <si>
    <t>721250587</t>
  </si>
  <si>
    <t>1989524408</t>
  </si>
  <si>
    <t>15,5*1,4*0,3</t>
  </si>
  <si>
    <t>-1261885313</t>
  </si>
  <si>
    <t>15,5*1,4*2</t>
  </si>
  <si>
    <t>491643510</t>
  </si>
  <si>
    <t>158058061</t>
  </si>
  <si>
    <t>-928872072</t>
  </si>
  <si>
    <t>SO 04 - Oporný múr</t>
  </si>
  <si>
    <t>-1904541388</t>
  </si>
  <si>
    <t>16,2*1,2*1</t>
  </si>
  <si>
    <t>-466616285</t>
  </si>
  <si>
    <t>2146524086</t>
  </si>
  <si>
    <t>"Hĺbenie rýh" 19,44</t>
  </si>
  <si>
    <t>-1113748229</t>
  </si>
  <si>
    <t>-1242207258</t>
  </si>
  <si>
    <t>16,2</t>
  </si>
  <si>
    <t>905859485</t>
  </si>
  <si>
    <t>"Pod základové pásy" 16,2*1*0,15</t>
  </si>
  <si>
    <t>2126104640</t>
  </si>
  <si>
    <t>"Základy" 16,2*0,8*1</t>
  </si>
  <si>
    <t>823031260</t>
  </si>
  <si>
    <t>16,2*0,8</t>
  </si>
  <si>
    <t>1417001287</t>
  </si>
  <si>
    <t>-1512519748</t>
  </si>
  <si>
    <t>16,2*1,4*0,3</t>
  </si>
  <si>
    <t>-380741334</t>
  </si>
  <si>
    <t>16,2*1,4*2</t>
  </si>
  <si>
    <t>66092522</t>
  </si>
  <si>
    <t>-375882315</t>
  </si>
  <si>
    <t>-681194613</t>
  </si>
  <si>
    <t>SO 05 - Oporný múr</t>
  </si>
  <si>
    <t>83060801</t>
  </si>
  <si>
    <t>3*1,2*1</t>
  </si>
  <si>
    <t>238015122</t>
  </si>
  <si>
    <t>-137147891</t>
  </si>
  <si>
    <t>"Hĺbenie rýh" 3,6</t>
  </si>
  <si>
    <t>-1721143826</t>
  </si>
  <si>
    <t>2081144322</t>
  </si>
  <si>
    <t>-1604647832</t>
  </si>
  <si>
    <t>"Pod základové pásy"3*1*0,15</t>
  </si>
  <si>
    <t>-451244157</t>
  </si>
  <si>
    <t>"Základy" 3*0,8*1</t>
  </si>
  <si>
    <t>-2052091220</t>
  </si>
  <si>
    <t>3*0,8</t>
  </si>
  <si>
    <t>27686342</t>
  </si>
  <si>
    <t>540483510</t>
  </si>
  <si>
    <t>3*1,2*0,3</t>
  </si>
  <si>
    <t>-36991086</t>
  </si>
  <si>
    <t>3*1,2*2</t>
  </si>
  <si>
    <t>1034154688</t>
  </si>
  <si>
    <t>1108931697</t>
  </si>
  <si>
    <t>-897220182</t>
  </si>
  <si>
    <t>SO 06 - Oporný múr</t>
  </si>
  <si>
    <t>-822786820</t>
  </si>
  <si>
    <t>24,2*1,2*1</t>
  </si>
  <si>
    <t>-1150061343</t>
  </si>
  <si>
    <t>331662842</t>
  </si>
  <si>
    <t>"Hĺbenie rýh" 29,04</t>
  </si>
  <si>
    <t>231368239</t>
  </si>
  <si>
    <t>589345233</t>
  </si>
  <si>
    <t>24,2</t>
  </si>
  <si>
    <t>-702092787</t>
  </si>
  <si>
    <t>"Pod základové pásy"24,2*1*0,15</t>
  </si>
  <si>
    <t>-1321988095</t>
  </si>
  <si>
    <t>"Základy" 24,2*0,8*1</t>
  </si>
  <si>
    <t>1012702782</t>
  </si>
  <si>
    <t>24,2*0,8</t>
  </si>
  <si>
    <t>-1197374472</t>
  </si>
  <si>
    <t>-1996573414</t>
  </si>
  <si>
    <t>24,2*1,2*0,3</t>
  </si>
  <si>
    <t>-1087925592</t>
  </si>
  <si>
    <t>24,2*1,2*2</t>
  </si>
  <si>
    <t>-1365713151</t>
  </si>
  <si>
    <t>1546762549</t>
  </si>
  <si>
    <t>1752203498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</si>
  <si>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</si>
  <si>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</si>
  <si>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</si>
  <si>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</si>
  <si>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</si>
  <si>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</si>
  <si>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</si>
  <si>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O 01 - Detský kolotoč štvormiestny so sedačkami priemer 1,5m</t>
  </si>
  <si>
    <t>O2 Objekt - gumený obrubník destkého pieskoviska rozmer 1000/150/300mm</t>
  </si>
  <si>
    <t>O 03 - Detský domček so šmýkalkou, vežová zostava 260x š.420x v.305cm</t>
  </si>
  <si>
    <t>O 04 - Destká prieliezačka Celková výška: 2 m
Dĺžka: 320 cm</t>
  </si>
  <si>
    <t>O 05 - Detská pružinová hojdačka 10x26x90 cm</t>
  </si>
  <si>
    <t>O 06 - Detská drevená hojdačka dvojsedačková z lepených hranolov  sedladlo normal</t>
  </si>
  <si>
    <t>O 07 - Exteriérová lavička Rozmery: 2000 × 400 × 450</t>
  </si>
  <si>
    <t>O 08 - Exteriérový stojan na bicykle Ohýbaná 18mm rúrková oceľ je pevne zvarená s jaklovým rámom 30x30x1,5mm.</t>
  </si>
  <si>
    <t>O 09 -smetné nádoby 120l na dvoch kolieskach</t>
  </si>
  <si>
    <t>O 10 - Workout konštrukcia z bešvových oceľových rúr hr.5mm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</si>
</sst>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6"/>
      <name val="Trebuchet MS"/>
      <family val="2"/>
    </font>
    <font>
      <sz val="6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7" fillId="0" borderId="0" xfId="1" applyFont="1" applyAlignment="1" applyProtection="1">
      <alignment horizontal="center" vertical="center"/>
    </xf>
    <xf numFmtId="0" fontId="40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3" fillId="5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0" fillId="2" borderId="0" xfId="1" applyFont="1" applyFill="1" applyAlignment="1" applyProtection="1">
      <alignment horizontal="center" vertical="center"/>
    </xf>
    <xf numFmtId="0" fontId="41" fillId="0" borderId="25" xfId="0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42" fillId="0" borderId="25" xfId="0" applyFont="1" applyBorder="1" applyAlignment="1" applyProtection="1">
      <alignment horizontal="left" vertical="center" wrapText="1"/>
      <protection locked="0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vertical="center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FED7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EC83B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938E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8620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0073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18E5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D:\CENKROS\CENKROSplusData\System\Temp\radB8DD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FED7F.tmp" descr="D:\CENKROS\CENKROSplusData\System\Temp\radFED7F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C83B.tmp" descr="D:\CENKROS\CENKROSplusData\System\Temp\radEC83B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38E4.tmp" descr="D:\CENKROS\CENKROSplusData\System\Temp\rad938E4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620E.tmp" descr="D:\CENKROS\CENKROSplusData\System\Temp\rad8620E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0738.tmp" descr="D:\CENKROS\CENKROSplusData\System\Temp\rad00738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18E53.tmp" descr="D:\CENKROS\CENKROSplusData\System\Temp\rad18E53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8DD6.tmp" descr="D:\CENKROS\CENKROSplusData\System\Temp\radB8DD6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>
      <pane ySplit="1" topLeftCell="A108" activePane="bottomLeft" state="frozen"/>
      <selection pane="bottomLeft" activeCell="C2" sqref="C2:AP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78" t="s">
        <v>1083</v>
      </c>
      <c r="L1" s="178"/>
      <c r="M1" s="178"/>
      <c r="N1" s="178"/>
      <c r="O1" s="178"/>
      <c r="P1" s="178"/>
      <c r="Q1" s="178"/>
      <c r="R1" s="178"/>
      <c r="S1" s="178"/>
      <c r="T1" s="180"/>
      <c r="U1" s="180"/>
      <c r="V1" s="180"/>
      <c r="W1" s="178" t="s">
        <v>1084</v>
      </c>
      <c r="X1" s="178"/>
      <c r="Y1" s="178"/>
      <c r="Z1" s="178"/>
      <c r="AA1" s="178"/>
      <c r="AB1" s="178"/>
      <c r="AC1" s="178"/>
      <c r="AD1" s="178"/>
      <c r="AE1" s="178"/>
      <c r="AF1" s="178"/>
      <c r="AG1" s="180"/>
      <c r="AH1" s="180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183" t="s">
        <v>6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6" t="s">
        <v>7</v>
      </c>
      <c r="BT2" s="16" t="s">
        <v>8</v>
      </c>
    </row>
    <row r="3" spans="1:73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1:73" ht="36.950000000000003" customHeight="1" x14ac:dyDescent="0.3">
      <c r="B4" s="20"/>
      <c r="C4" s="208" t="s">
        <v>9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2"/>
      <c r="AS4" s="23" t="s">
        <v>10</v>
      </c>
      <c r="BS4" s="16" t="s">
        <v>7</v>
      </c>
    </row>
    <row r="5" spans="1:73" ht="14.45" customHeight="1" x14ac:dyDescent="0.3">
      <c r="B5" s="20"/>
      <c r="C5" s="21"/>
      <c r="D5" s="24" t="s">
        <v>11</v>
      </c>
      <c r="E5" s="21"/>
      <c r="F5" s="21"/>
      <c r="G5" s="21"/>
      <c r="H5" s="21"/>
      <c r="I5" s="21"/>
      <c r="J5" s="21"/>
      <c r="K5" s="21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21"/>
      <c r="AQ5" s="22"/>
      <c r="BS5" s="16" t="s">
        <v>7</v>
      </c>
    </row>
    <row r="6" spans="1:73" ht="36.950000000000003" customHeight="1" x14ac:dyDescent="0.3">
      <c r="B6" s="20"/>
      <c r="C6" s="21"/>
      <c r="D6" s="26" t="s">
        <v>13</v>
      </c>
      <c r="E6" s="21"/>
      <c r="F6" s="21"/>
      <c r="G6" s="21"/>
      <c r="H6" s="21"/>
      <c r="I6" s="21"/>
      <c r="J6" s="21"/>
      <c r="K6" s="216" t="s">
        <v>14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21"/>
      <c r="AQ6" s="22"/>
      <c r="BS6" s="16" t="s">
        <v>7</v>
      </c>
    </row>
    <row r="7" spans="1:73" ht="14.45" customHeight="1" x14ac:dyDescent="0.3">
      <c r="B7" s="20"/>
      <c r="C7" s="21"/>
      <c r="D7" s="27" t="s">
        <v>15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16</v>
      </c>
      <c r="AL7" s="21"/>
      <c r="AM7" s="21"/>
      <c r="AN7" s="25" t="s">
        <v>3</v>
      </c>
      <c r="AO7" s="21"/>
      <c r="AP7" s="21"/>
      <c r="AQ7" s="22"/>
      <c r="BS7" s="16" t="s">
        <v>7</v>
      </c>
    </row>
    <row r="8" spans="1:73" ht="14.45" customHeight="1" x14ac:dyDescent="0.3">
      <c r="B8" s="20"/>
      <c r="C8" s="21"/>
      <c r="D8" s="27" t="s">
        <v>17</v>
      </c>
      <c r="E8" s="21"/>
      <c r="F8" s="21"/>
      <c r="G8" s="21"/>
      <c r="H8" s="21"/>
      <c r="I8" s="21"/>
      <c r="J8" s="21"/>
      <c r="K8" s="25" t="s">
        <v>18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19</v>
      </c>
      <c r="AL8" s="21"/>
      <c r="AM8" s="21"/>
      <c r="AN8" s="25"/>
      <c r="AO8" s="21"/>
      <c r="AP8" s="21"/>
      <c r="AQ8" s="22"/>
      <c r="BS8" s="16" t="s">
        <v>7</v>
      </c>
    </row>
    <row r="9" spans="1:73" ht="14.45" customHeight="1" x14ac:dyDescent="0.3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7</v>
      </c>
    </row>
    <row r="10" spans="1:73" ht="14.45" customHeight="1" x14ac:dyDescent="0.3">
      <c r="B10" s="20"/>
      <c r="C10" s="21"/>
      <c r="D10" s="27" t="s">
        <v>20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21</v>
      </c>
      <c r="AL10" s="21"/>
      <c r="AM10" s="21"/>
      <c r="AN10" s="25" t="s">
        <v>3</v>
      </c>
      <c r="AO10" s="21"/>
      <c r="AP10" s="21"/>
      <c r="AQ10" s="22"/>
      <c r="BS10" s="16" t="s">
        <v>7</v>
      </c>
    </row>
    <row r="11" spans="1:73" ht="18.399999999999999" customHeight="1" x14ac:dyDescent="0.3">
      <c r="B11" s="20"/>
      <c r="C11" s="21"/>
      <c r="D11" s="21"/>
      <c r="E11" s="25" t="s">
        <v>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23</v>
      </c>
      <c r="AL11" s="21"/>
      <c r="AM11" s="21"/>
      <c r="AN11" s="25" t="s">
        <v>3</v>
      </c>
      <c r="AO11" s="21"/>
      <c r="AP11" s="21"/>
      <c r="AQ11" s="22"/>
      <c r="BS11" s="16" t="s">
        <v>7</v>
      </c>
    </row>
    <row r="12" spans="1:73" ht="6.95" customHeight="1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7</v>
      </c>
    </row>
    <row r="13" spans="1:73" ht="14.45" customHeight="1" x14ac:dyDescent="0.3">
      <c r="B13" s="20"/>
      <c r="C13" s="21"/>
      <c r="D13" s="27" t="s">
        <v>24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21</v>
      </c>
      <c r="AL13" s="21"/>
      <c r="AM13" s="21"/>
      <c r="AN13" s="25" t="s">
        <v>3</v>
      </c>
      <c r="AO13" s="21"/>
      <c r="AP13" s="21"/>
      <c r="AQ13" s="22"/>
      <c r="BS13" s="16" t="s">
        <v>7</v>
      </c>
    </row>
    <row r="14" spans="1:73" ht="15" x14ac:dyDescent="0.3">
      <c r="B14" s="20"/>
      <c r="C14" s="21"/>
      <c r="D14" s="21"/>
      <c r="E14" s="25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23</v>
      </c>
      <c r="AL14" s="21"/>
      <c r="AM14" s="21"/>
      <c r="AN14" s="25" t="s">
        <v>3</v>
      </c>
      <c r="AO14" s="21"/>
      <c r="AP14" s="21"/>
      <c r="AQ14" s="22"/>
      <c r="BS14" s="16" t="s">
        <v>7</v>
      </c>
    </row>
    <row r="15" spans="1:73" ht="6.95" customHeight="1" x14ac:dyDescent="0.3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1:73" ht="14.45" customHeight="1" x14ac:dyDescent="0.3">
      <c r="B16" s="20"/>
      <c r="C16" s="21"/>
      <c r="D16" s="27" t="s">
        <v>25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21</v>
      </c>
      <c r="AL16" s="21"/>
      <c r="AM16" s="21"/>
      <c r="AN16" s="25" t="s">
        <v>26</v>
      </c>
      <c r="AO16" s="21"/>
      <c r="AP16" s="21"/>
      <c r="AQ16" s="22"/>
      <c r="BS16" s="16" t="s">
        <v>4</v>
      </c>
    </row>
    <row r="17" spans="2:71" ht="18.399999999999999" customHeight="1" x14ac:dyDescent="0.3">
      <c r="B17" s="20"/>
      <c r="C17" s="21"/>
      <c r="D17" s="21"/>
      <c r="E17" s="25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23</v>
      </c>
      <c r="AL17" s="21"/>
      <c r="AM17" s="21"/>
      <c r="AN17" s="25" t="s">
        <v>28</v>
      </c>
      <c r="AO17" s="21"/>
      <c r="AP17" s="21"/>
      <c r="AQ17" s="22"/>
      <c r="BS17" s="16" t="s">
        <v>29</v>
      </c>
    </row>
    <row r="18" spans="2:71" ht="6.95" customHeigh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30</v>
      </c>
    </row>
    <row r="19" spans="2:71" ht="14.45" customHeight="1" x14ac:dyDescent="0.3">
      <c r="B19" s="20"/>
      <c r="C19" s="21"/>
      <c r="D19" s="27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21</v>
      </c>
      <c r="AL19" s="21"/>
      <c r="AM19" s="21"/>
      <c r="AN19" s="25" t="s">
        <v>3</v>
      </c>
      <c r="AO19" s="21"/>
      <c r="AP19" s="21"/>
      <c r="AQ19" s="22"/>
      <c r="BS19" s="16" t="s">
        <v>30</v>
      </c>
    </row>
    <row r="20" spans="2:71" ht="18.399999999999999" customHeight="1" x14ac:dyDescent="0.3">
      <c r="B20" s="20"/>
      <c r="C20" s="21"/>
      <c r="D20" s="21"/>
      <c r="E20" s="25" t="s">
        <v>18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23</v>
      </c>
      <c r="AL20" s="21"/>
      <c r="AM20" s="21"/>
      <c r="AN20" s="25" t="s">
        <v>3</v>
      </c>
      <c r="AO20" s="21"/>
      <c r="AP20" s="21"/>
      <c r="AQ20" s="22"/>
    </row>
    <row r="21" spans="2:71" ht="6.95" customHeight="1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71" ht="15" x14ac:dyDescent="0.3">
      <c r="B22" s="20"/>
      <c r="C22" s="21"/>
      <c r="D22" s="27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71" ht="22.5" customHeight="1" x14ac:dyDescent="0.3">
      <c r="B23" s="20"/>
      <c r="C23" s="21"/>
      <c r="D23" s="21"/>
      <c r="E23" s="217" t="s">
        <v>3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1"/>
      <c r="AP23" s="21"/>
      <c r="AQ23" s="22"/>
    </row>
    <row r="24" spans="2:71" ht="6.95" customHeigh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71" ht="6.95" customHeight="1" x14ac:dyDescent="0.3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71" ht="14.45" customHeight="1" x14ac:dyDescent="0.3">
      <c r="B26" s="20"/>
      <c r="C26" s="21"/>
      <c r="D26" s="29" t="s">
        <v>33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94">
        <f>ROUND(AG87,2)</f>
        <v>0</v>
      </c>
      <c r="AL26" s="195"/>
      <c r="AM26" s="195"/>
      <c r="AN26" s="195"/>
      <c r="AO26" s="195"/>
      <c r="AP26" s="21"/>
      <c r="AQ26" s="22"/>
    </row>
    <row r="27" spans="2:71" ht="14.45" customHeight="1" x14ac:dyDescent="0.3">
      <c r="B27" s="20"/>
      <c r="C27" s="21"/>
      <c r="D27" s="29" t="s">
        <v>34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94">
        <f>ROUND(AG95,2)</f>
        <v>0</v>
      </c>
      <c r="AL27" s="195"/>
      <c r="AM27" s="195"/>
      <c r="AN27" s="195"/>
      <c r="AO27" s="195"/>
      <c r="AP27" s="21"/>
      <c r="AQ27" s="22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71" s="1" customFormat="1" ht="25.9" customHeight="1" x14ac:dyDescent="0.3">
      <c r="B29" s="30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96">
        <f>ROUND(AK26+AK27,2)</f>
        <v>0</v>
      </c>
      <c r="AL29" s="197"/>
      <c r="AM29" s="197"/>
      <c r="AN29" s="197"/>
      <c r="AO29" s="197"/>
      <c r="AP29" s="31"/>
      <c r="AQ29" s="32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71" s="2" customFormat="1" ht="14.45" customHeight="1" x14ac:dyDescent="0.3">
      <c r="B31" s="35"/>
      <c r="C31" s="36"/>
      <c r="D31" s="37" t="s">
        <v>36</v>
      </c>
      <c r="E31" s="36"/>
      <c r="F31" s="37"/>
      <c r="G31" s="36"/>
      <c r="H31" s="36"/>
      <c r="I31" s="36"/>
      <c r="J31" s="36"/>
      <c r="K31" s="36"/>
      <c r="L31" s="211"/>
      <c r="M31" s="212"/>
      <c r="N31" s="212"/>
      <c r="O31" s="212"/>
      <c r="P31" s="36"/>
      <c r="Q31" s="36"/>
      <c r="R31" s="36"/>
      <c r="S31" s="36"/>
      <c r="T31" s="39"/>
      <c r="U31" s="36"/>
      <c r="V31" s="36"/>
      <c r="W31" s="213"/>
      <c r="X31" s="212"/>
      <c r="Y31" s="212"/>
      <c r="Z31" s="212"/>
      <c r="AA31" s="212"/>
      <c r="AB31" s="212"/>
      <c r="AC31" s="212"/>
      <c r="AD31" s="212"/>
      <c r="AE31" s="212"/>
      <c r="AF31" s="36"/>
      <c r="AG31" s="36"/>
      <c r="AH31" s="36"/>
      <c r="AI31" s="36"/>
      <c r="AJ31" s="36"/>
      <c r="AK31" s="213"/>
      <c r="AL31" s="212"/>
      <c r="AM31" s="212"/>
      <c r="AN31" s="212"/>
      <c r="AO31" s="212"/>
      <c r="AP31" s="36"/>
      <c r="AQ31" s="40"/>
    </row>
    <row r="32" spans="2:71" s="2" customFormat="1" ht="14.45" customHeight="1" x14ac:dyDescent="0.3">
      <c r="B32" s="35"/>
      <c r="C32" s="36"/>
      <c r="D32" s="36"/>
      <c r="E32" s="36"/>
      <c r="F32" s="37"/>
      <c r="G32" s="36"/>
      <c r="H32" s="36"/>
      <c r="I32" s="36"/>
      <c r="J32" s="36"/>
      <c r="K32" s="36"/>
      <c r="L32" s="211"/>
      <c r="M32" s="212"/>
      <c r="N32" s="212"/>
      <c r="O32" s="212"/>
      <c r="P32" s="36"/>
      <c r="Q32" s="36"/>
      <c r="R32" s="36"/>
      <c r="S32" s="36"/>
      <c r="T32" s="39"/>
      <c r="U32" s="36"/>
      <c r="V32" s="36"/>
      <c r="W32" s="213"/>
      <c r="X32" s="212"/>
      <c r="Y32" s="212"/>
      <c r="Z32" s="212"/>
      <c r="AA32" s="212"/>
      <c r="AB32" s="212"/>
      <c r="AC32" s="212"/>
      <c r="AD32" s="212"/>
      <c r="AE32" s="212"/>
      <c r="AF32" s="36"/>
      <c r="AG32" s="36"/>
      <c r="AH32" s="36"/>
      <c r="AI32" s="36"/>
      <c r="AJ32" s="36"/>
      <c r="AK32" s="213"/>
      <c r="AL32" s="212"/>
      <c r="AM32" s="212"/>
      <c r="AN32" s="212"/>
      <c r="AO32" s="212"/>
      <c r="AP32" s="36"/>
      <c r="AQ32" s="40"/>
    </row>
    <row r="33" spans="2:43" s="2" customFormat="1" ht="14.45" hidden="1" customHeight="1" x14ac:dyDescent="0.3">
      <c r="B33" s="35"/>
      <c r="C33" s="36"/>
      <c r="D33" s="36"/>
      <c r="E33" s="36"/>
      <c r="F33" s="37" t="s">
        <v>40</v>
      </c>
      <c r="G33" s="36"/>
      <c r="H33" s="36"/>
      <c r="I33" s="36"/>
      <c r="J33" s="36"/>
      <c r="K33" s="36"/>
      <c r="L33" s="211">
        <v>0.2</v>
      </c>
      <c r="M33" s="212"/>
      <c r="N33" s="212"/>
      <c r="O33" s="212"/>
      <c r="P33" s="36"/>
      <c r="Q33" s="36"/>
      <c r="R33" s="36"/>
      <c r="S33" s="36"/>
      <c r="T33" s="39" t="s">
        <v>38</v>
      </c>
      <c r="U33" s="36"/>
      <c r="V33" s="36"/>
      <c r="W33" s="213">
        <f>ROUND(BB87+SUM(CF96),2)</f>
        <v>0</v>
      </c>
      <c r="X33" s="212"/>
      <c r="Y33" s="212"/>
      <c r="Z33" s="212"/>
      <c r="AA33" s="212"/>
      <c r="AB33" s="212"/>
      <c r="AC33" s="212"/>
      <c r="AD33" s="212"/>
      <c r="AE33" s="212"/>
      <c r="AF33" s="36"/>
      <c r="AG33" s="36"/>
      <c r="AH33" s="36"/>
      <c r="AI33" s="36"/>
      <c r="AJ33" s="36"/>
      <c r="AK33" s="213">
        <v>0</v>
      </c>
      <c r="AL33" s="212"/>
      <c r="AM33" s="212"/>
      <c r="AN33" s="212"/>
      <c r="AO33" s="212"/>
      <c r="AP33" s="36"/>
      <c r="AQ33" s="40"/>
    </row>
    <row r="34" spans="2:43" s="2" customFormat="1" ht="14.45" hidden="1" customHeight="1" x14ac:dyDescent="0.3">
      <c r="B34" s="35"/>
      <c r="C34" s="36"/>
      <c r="D34" s="36"/>
      <c r="E34" s="36"/>
      <c r="F34" s="37" t="s">
        <v>41</v>
      </c>
      <c r="G34" s="36"/>
      <c r="H34" s="36"/>
      <c r="I34" s="36"/>
      <c r="J34" s="36"/>
      <c r="K34" s="36"/>
      <c r="L34" s="211">
        <v>0.2</v>
      </c>
      <c r="M34" s="212"/>
      <c r="N34" s="212"/>
      <c r="O34" s="212"/>
      <c r="P34" s="36"/>
      <c r="Q34" s="36"/>
      <c r="R34" s="36"/>
      <c r="S34" s="36"/>
      <c r="T34" s="39" t="s">
        <v>38</v>
      </c>
      <c r="U34" s="36"/>
      <c r="V34" s="36"/>
      <c r="W34" s="213">
        <f>ROUND(BC87+SUM(CG96),2)</f>
        <v>0</v>
      </c>
      <c r="X34" s="212"/>
      <c r="Y34" s="212"/>
      <c r="Z34" s="212"/>
      <c r="AA34" s="212"/>
      <c r="AB34" s="212"/>
      <c r="AC34" s="212"/>
      <c r="AD34" s="212"/>
      <c r="AE34" s="212"/>
      <c r="AF34" s="36"/>
      <c r="AG34" s="36"/>
      <c r="AH34" s="36"/>
      <c r="AI34" s="36"/>
      <c r="AJ34" s="36"/>
      <c r="AK34" s="213">
        <v>0</v>
      </c>
      <c r="AL34" s="212"/>
      <c r="AM34" s="212"/>
      <c r="AN34" s="212"/>
      <c r="AO34" s="212"/>
      <c r="AP34" s="36"/>
      <c r="AQ34" s="40"/>
    </row>
    <row r="35" spans="2:43" s="2" customFormat="1" ht="14.45" hidden="1" customHeight="1" x14ac:dyDescent="0.3">
      <c r="B35" s="35"/>
      <c r="C35" s="36"/>
      <c r="D35" s="36"/>
      <c r="E35" s="36"/>
      <c r="F35" s="37" t="s">
        <v>42</v>
      </c>
      <c r="G35" s="36"/>
      <c r="H35" s="36"/>
      <c r="I35" s="36"/>
      <c r="J35" s="36"/>
      <c r="K35" s="36"/>
      <c r="L35" s="211">
        <v>0</v>
      </c>
      <c r="M35" s="212"/>
      <c r="N35" s="212"/>
      <c r="O35" s="212"/>
      <c r="P35" s="36"/>
      <c r="Q35" s="36"/>
      <c r="R35" s="36"/>
      <c r="S35" s="36"/>
      <c r="T35" s="39" t="s">
        <v>38</v>
      </c>
      <c r="U35" s="36"/>
      <c r="V35" s="36"/>
      <c r="W35" s="213">
        <f>ROUND(BD87+SUM(CH96),2)</f>
        <v>0</v>
      </c>
      <c r="X35" s="212"/>
      <c r="Y35" s="212"/>
      <c r="Z35" s="212"/>
      <c r="AA35" s="212"/>
      <c r="AB35" s="212"/>
      <c r="AC35" s="212"/>
      <c r="AD35" s="212"/>
      <c r="AE35" s="212"/>
      <c r="AF35" s="36"/>
      <c r="AG35" s="36"/>
      <c r="AH35" s="36"/>
      <c r="AI35" s="36"/>
      <c r="AJ35" s="36"/>
      <c r="AK35" s="213">
        <v>0</v>
      </c>
      <c r="AL35" s="212"/>
      <c r="AM35" s="212"/>
      <c r="AN35" s="212"/>
      <c r="AO35" s="212"/>
      <c r="AP35" s="36"/>
      <c r="AQ35" s="40"/>
    </row>
    <row r="36" spans="2:43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 x14ac:dyDescent="0.3">
      <c r="B37" s="30"/>
      <c r="C37" s="41"/>
      <c r="D37" s="42" t="s">
        <v>43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44</v>
      </c>
      <c r="U37" s="43"/>
      <c r="V37" s="43"/>
      <c r="W37" s="43"/>
      <c r="X37" s="204" t="s">
        <v>45</v>
      </c>
      <c r="Y37" s="205"/>
      <c r="Z37" s="205"/>
      <c r="AA37" s="205"/>
      <c r="AB37" s="205"/>
      <c r="AC37" s="43"/>
      <c r="AD37" s="43"/>
      <c r="AE37" s="43"/>
      <c r="AF37" s="43"/>
      <c r="AG37" s="43"/>
      <c r="AH37" s="43"/>
      <c r="AI37" s="43"/>
      <c r="AJ37" s="43"/>
      <c r="AK37" s="206">
        <f>AK29*1.2</f>
        <v>0</v>
      </c>
      <c r="AL37" s="205"/>
      <c r="AM37" s="205"/>
      <c r="AN37" s="205"/>
      <c r="AO37" s="207"/>
      <c r="AP37" s="41"/>
      <c r="AQ37" s="32"/>
    </row>
    <row r="38" spans="2:43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x14ac:dyDescent="0.3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 x14ac:dyDescent="0.3">
      <c r="B49" s="30"/>
      <c r="C49" s="31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3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x14ac:dyDescent="0.3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x14ac:dyDescent="0.3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x14ac:dyDescent="0.3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x14ac:dyDescent="0.3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x14ac:dyDescent="0.3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x14ac:dyDescent="0.3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x14ac:dyDescent="0.3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5" x14ac:dyDescent="0.3">
      <c r="B58" s="30"/>
      <c r="C58" s="31"/>
      <c r="D58" s="50" t="s">
        <v>48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49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49</v>
      </c>
      <c r="AN58" s="51"/>
      <c r="AO58" s="53"/>
      <c r="AP58" s="31"/>
      <c r="AQ58" s="32"/>
    </row>
    <row r="59" spans="2:43" x14ac:dyDescent="0.3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 x14ac:dyDescent="0.3">
      <c r="B60" s="30"/>
      <c r="C60" s="31"/>
      <c r="D60" s="45" t="s">
        <v>50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3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x14ac:dyDescent="0.3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x14ac:dyDescent="0.3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x14ac:dyDescent="0.3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x14ac:dyDescent="0.3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x14ac:dyDescent="0.3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x14ac:dyDescent="0.3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x14ac:dyDescent="0.3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5" x14ac:dyDescent="0.3">
      <c r="B69" s="30"/>
      <c r="C69" s="31"/>
      <c r="D69" s="50" t="s">
        <v>48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49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49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208" t="s">
        <v>52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32"/>
    </row>
    <row r="77" spans="2:43" s="3" customFormat="1" ht="14.45" customHeight="1" x14ac:dyDescent="0.3">
      <c r="B77" s="60"/>
      <c r="C77" s="27" t="s">
        <v>11</v>
      </c>
      <c r="D77" s="61"/>
      <c r="E77" s="61"/>
      <c r="F77" s="61"/>
      <c r="G77" s="61"/>
      <c r="H77" s="61"/>
      <c r="I77" s="61"/>
      <c r="J77" s="61"/>
      <c r="K77" s="61"/>
      <c r="L77" s="61">
        <f>K5</f>
        <v>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13</v>
      </c>
      <c r="D78" s="65"/>
      <c r="E78" s="65"/>
      <c r="F78" s="65"/>
      <c r="G78" s="65"/>
      <c r="H78" s="65"/>
      <c r="I78" s="65"/>
      <c r="J78" s="65"/>
      <c r="K78" s="65"/>
      <c r="L78" s="209" t="str">
        <f>K6</f>
        <v>Modernizácia budovy označenej súpisným číslom 52 a výstavba detského a workout ihriska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 x14ac:dyDescent="0.3">
      <c r="B80" s="30"/>
      <c r="C80" s="27" t="s">
        <v>17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19</v>
      </c>
      <c r="AJ80" s="31"/>
      <c r="AK80" s="31"/>
      <c r="AL80" s="31"/>
      <c r="AM80" s="68" t="str">
        <f>IF(AN8= "","",AN8)</f>
        <v/>
      </c>
      <c r="AN80" s="31"/>
      <c r="AO80" s="31"/>
      <c r="AP80" s="31"/>
      <c r="AQ80" s="32"/>
    </row>
    <row r="81" spans="1:76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5" x14ac:dyDescent="0.3">
      <c r="B82" s="30"/>
      <c r="C82" s="27" t="s">
        <v>20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Valaská Dubová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25</v>
      </c>
      <c r="AJ82" s="31"/>
      <c r="AK82" s="31"/>
      <c r="AL82" s="31"/>
      <c r="AM82" s="193" t="str">
        <f>IF(E17="","",E17)</f>
        <v>VIZUALDK projekt, s.r.o.</v>
      </c>
      <c r="AN82" s="187"/>
      <c r="AO82" s="187"/>
      <c r="AP82" s="187"/>
      <c r="AQ82" s="32"/>
      <c r="AS82" s="190" t="s">
        <v>53</v>
      </c>
      <c r="AT82" s="191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76" s="1" customFormat="1" ht="15" x14ac:dyDescent="0.3">
      <c r="B83" s="30"/>
      <c r="C83" s="27" t="s">
        <v>24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31</v>
      </c>
      <c r="AJ83" s="31"/>
      <c r="AK83" s="31"/>
      <c r="AL83" s="31"/>
      <c r="AM83" s="193" t="str">
        <f>IF(E20="","",E20)</f>
        <v xml:space="preserve"> </v>
      </c>
      <c r="AN83" s="187"/>
      <c r="AO83" s="187"/>
      <c r="AP83" s="187"/>
      <c r="AQ83" s="32"/>
      <c r="AS83" s="192"/>
      <c r="AT83" s="187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76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2"/>
      <c r="AT84" s="187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1:76" s="1" customFormat="1" ht="29.25" customHeight="1" x14ac:dyDescent="0.3">
      <c r="B85" s="30"/>
      <c r="C85" s="200" t="s">
        <v>54</v>
      </c>
      <c r="D85" s="201"/>
      <c r="E85" s="201"/>
      <c r="F85" s="201"/>
      <c r="G85" s="201"/>
      <c r="H85" s="70"/>
      <c r="I85" s="202" t="s">
        <v>55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56</v>
      </c>
      <c r="AH85" s="201"/>
      <c r="AI85" s="201"/>
      <c r="AJ85" s="201"/>
      <c r="AK85" s="201"/>
      <c r="AL85" s="201"/>
      <c r="AM85" s="201"/>
      <c r="AN85" s="202" t="s">
        <v>57</v>
      </c>
      <c r="AO85" s="201"/>
      <c r="AP85" s="203"/>
      <c r="AQ85" s="32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1:76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450000000000003" customHeight="1" x14ac:dyDescent="0.3">
      <c r="B87" s="63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85">
        <f>ROUND(SUM(AG88:AG93),2)</f>
        <v>0</v>
      </c>
      <c r="AH87" s="185"/>
      <c r="AI87" s="185"/>
      <c r="AJ87" s="185"/>
      <c r="AK87" s="185"/>
      <c r="AL87" s="185"/>
      <c r="AM87" s="185"/>
      <c r="AN87" s="186">
        <f>SUM(AN88:AP93)</f>
        <v>0</v>
      </c>
      <c r="AO87" s="186"/>
      <c r="AP87" s="186"/>
      <c r="AQ87" s="66"/>
      <c r="AS87" s="77">
        <f>ROUND(SUM(AS88:AS93),2)</f>
        <v>0</v>
      </c>
      <c r="AT87" s="78">
        <f t="shared" ref="AT87:AT93" si="0">ROUND(SUM(AV87:AW87),2)</f>
        <v>0</v>
      </c>
      <c r="AU87" s="79">
        <f>ROUND(SUM(AU88:AU93),5)</f>
        <v>3503.7125599999999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ROUND(SUM(AZ88:AZ93),2)</f>
        <v>0</v>
      </c>
      <c r="BA87" s="78">
        <f>ROUND(SUM(BA88:BA93),2)</f>
        <v>0</v>
      </c>
      <c r="BB87" s="78">
        <f>ROUND(SUM(BB88:BB93),2)</f>
        <v>0</v>
      </c>
      <c r="BC87" s="78">
        <f>ROUND(SUM(BC88:BC93),2)</f>
        <v>0</v>
      </c>
      <c r="BD87" s="80">
        <f>ROUND(SUM(BD88:BD93),2)</f>
        <v>0</v>
      </c>
      <c r="BS87" s="81" t="s">
        <v>71</v>
      </c>
      <c r="BT87" s="81" t="s">
        <v>72</v>
      </c>
      <c r="BU87" s="82" t="s">
        <v>73</v>
      </c>
      <c r="BV87" s="81" t="s">
        <v>74</v>
      </c>
      <c r="BW87" s="81" t="s">
        <v>75</v>
      </c>
      <c r="BX87" s="81" t="s">
        <v>76</v>
      </c>
    </row>
    <row r="88" spans="1:76" s="5" customFormat="1" ht="37.5" customHeight="1" x14ac:dyDescent="0.3">
      <c r="A88" s="177" t="s">
        <v>1085</v>
      </c>
      <c r="B88" s="83"/>
      <c r="C88" s="84"/>
      <c r="D88" s="199" t="s">
        <v>77</v>
      </c>
      <c r="E88" s="189"/>
      <c r="F88" s="189"/>
      <c r="G88" s="189"/>
      <c r="H88" s="189"/>
      <c r="I88" s="85"/>
      <c r="J88" s="199" t="s">
        <v>78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8">
        <f>'SO 01 - Modernizácia budo...'!M30</f>
        <v>0</v>
      </c>
      <c r="AH88" s="189"/>
      <c r="AI88" s="189"/>
      <c r="AJ88" s="189"/>
      <c r="AK88" s="189"/>
      <c r="AL88" s="189"/>
      <c r="AM88" s="189"/>
      <c r="AN88" s="188">
        <f>AG88*1.2</f>
        <v>0</v>
      </c>
      <c r="AO88" s="189"/>
      <c r="AP88" s="189"/>
      <c r="AQ88" s="86"/>
      <c r="AS88" s="87">
        <f>'SO 01 - Modernizácia budo...'!M28</f>
        <v>0</v>
      </c>
      <c r="AT88" s="88">
        <f t="shared" si="0"/>
        <v>0</v>
      </c>
      <c r="AU88" s="89">
        <f>'SO 01 - Modernizácia budo...'!W134</f>
        <v>2792.9447748000002</v>
      </c>
      <c r="AV88" s="88">
        <f>'SO 01 - Modernizácia budo...'!M32</f>
        <v>0</v>
      </c>
      <c r="AW88" s="88">
        <f>'SO 01 - Modernizácia budo...'!M33</f>
        <v>0</v>
      </c>
      <c r="AX88" s="88">
        <f>'SO 01 - Modernizácia budo...'!M34</f>
        <v>0</v>
      </c>
      <c r="AY88" s="88">
        <f>'SO 01 - Modernizácia budo...'!M35</f>
        <v>0</v>
      </c>
      <c r="AZ88" s="88">
        <f>'SO 01 - Modernizácia budo...'!H32</f>
        <v>0</v>
      </c>
      <c r="BA88" s="88">
        <f>'SO 01 - Modernizácia budo...'!H33</f>
        <v>0</v>
      </c>
      <c r="BB88" s="88">
        <f>'SO 01 - Modernizácia budo...'!H34</f>
        <v>0</v>
      </c>
      <c r="BC88" s="88">
        <f>'SO 01 - Modernizácia budo...'!H35</f>
        <v>0</v>
      </c>
      <c r="BD88" s="90">
        <f>'SO 01 - Modernizácia budo...'!H36</f>
        <v>0</v>
      </c>
      <c r="BT88" s="91" t="s">
        <v>79</v>
      </c>
      <c r="BV88" s="91" t="s">
        <v>74</v>
      </c>
      <c r="BW88" s="91" t="s">
        <v>80</v>
      </c>
      <c r="BX88" s="91" t="s">
        <v>75</v>
      </c>
    </row>
    <row r="89" spans="1:76" s="5" customFormat="1" ht="22.5" customHeight="1" x14ac:dyDescent="0.3">
      <c r="A89" s="177" t="s">
        <v>1085</v>
      </c>
      <c r="B89" s="83"/>
      <c r="C89" s="84"/>
      <c r="D89" s="199" t="s">
        <v>81</v>
      </c>
      <c r="E89" s="189"/>
      <c r="F89" s="189"/>
      <c r="G89" s="189"/>
      <c r="H89" s="189"/>
      <c r="I89" s="85"/>
      <c r="J89" s="199" t="s">
        <v>82</v>
      </c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8">
        <f>'SO 02 - Oporný múr'!M30</f>
        <v>0</v>
      </c>
      <c r="AH89" s="189"/>
      <c r="AI89" s="189"/>
      <c r="AJ89" s="189"/>
      <c r="AK89" s="189"/>
      <c r="AL89" s="189"/>
      <c r="AM89" s="189"/>
      <c r="AN89" s="188">
        <f t="shared" ref="AN89:AN93" si="1">AG89*1.2</f>
        <v>0</v>
      </c>
      <c r="AO89" s="189"/>
      <c r="AP89" s="189"/>
      <c r="AQ89" s="86"/>
      <c r="AS89" s="87">
        <f>'SO 02 - Oporný múr'!M28</f>
        <v>0</v>
      </c>
      <c r="AT89" s="88">
        <f t="shared" si="0"/>
        <v>0</v>
      </c>
      <c r="AU89" s="89">
        <f>'SO 02 - Oporný múr'!W114</f>
        <v>99.271514999999994</v>
      </c>
      <c r="AV89" s="88">
        <f>'SO 02 - Oporný múr'!M32</f>
        <v>0</v>
      </c>
      <c r="AW89" s="88">
        <f>'SO 02 - Oporný múr'!M33</f>
        <v>0</v>
      </c>
      <c r="AX89" s="88">
        <f>'SO 02 - Oporný múr'!M34</f>
        <v>0</v>
      </c>
      <c r="AY89" s="88">
        <f>'SO 02 - Oporný múr'!M35</f>
        <v>0</v>
      </c>
      <c r="AZ89" s="88">
        <f>'SO 02 - Oporný múr'!H32</f>
        <v>0</v>
      </c>
      <c r="BA89" s="88">
        <f>'SO 02 - Oporný múr'!H33</f>
        <v>0</v>
      </c>
      <c r="BB89" s="88">
        <f>'SO 02 - Oporný múr'!H34</f>
        <v>0</v>
      </c>
      <c r="BC89" s="88">
        <f>'SO 02 - Oporný múr'!H35</f>
        <v>0</v>
      </c>
      <c r="BD89" s="90">
        <f>'SO 02 - Oporný múr'!H36</f>
        <v>0</v>
      </c>
      <c r="BT89" s="91" t="s">
        <v>79</v>
      </c>
      <c r="BV89" s="91" t="s">
        <v>74</v>
      </c>
      <c r="BW89" s="91" t="s">
        <v>83</v>
      </c>
      <c r="BX89" s="91" t="s">
        <v>75</v>
      </c>
    </row>
    <row r="90" spans="1:76" s="5" customFormat="1" ht="22.5" customHeight="1" x14ac:dyDescent="0.3">
      <c r="A90" s="177" t="s">
        <v>1085</v>
      </c>
      <c r="B90" s="83"/>
      <c r="C90" s="84"/>
      <c r="D90" s="199" t="s">
        <v>84</v>
      </c>
      <c r="E90" s="189"/>
      <c r="F90" s="189"/>
      <c r="G90" s="189"/>
      <c r="H90" s="189"/>
      <c r="I90" s="85"/>
      <c r="J90" s="199" t="s">
        <v>82</v>
      </c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8">
        <f>'SO 03 - Oporný múr'!M30</f>
        <v>0</v>
      </c>
      <c r="AH90" s="189"/>
      <c r="AI90" s="189"/>
      <c r="AJ90" s="189"/>
      <c r="AK90" s="189"/>
      <c r="AL90" s="189"/>
      <c r="AM90" s="189"/>
      <c r="AN90" s="188">
        <f t="shared" si="1"/>
        <v>0</v>
      </c>
      <c r="AO90" s="189"/>
      <c r="AP90" s="189"/>
      <c r="AQ90" s="86"/>
      <c r="AS90" s="87">
        <f>'SO 03 - Oporný múr'!M28</f>
        <v>0</v>
      </c>
      <c r="AT90" s="88">
        <f t="shared" si="0"/>
        <v>0</v>
      </c>
      <c r="AU90" s="89">
        <f>'SO 03 - Oporný múr'!W114</f>
        <v>175.618033</v>
      </c>
      <c r="AV90" s="88">
        <f>'SO 03 - Oporný múr'!M32</f>
        <v>0</v>
      </c>
      <c r="AW90" s="88">
        <f>'SO 03 - Oporný múr'!M33</f>
        <v>0</v>
      </c>
      <c r="AX90" s="88">
        <f>'SO 03 - Oporný múr'!M34</f>
        <v>0</v>
      </c>
      <c r="AY90" s="88">
        <f>'SO 03 - Oporný múr'!M35</f>
        <v>0</v>
      </c>
      <c r="AZ90" s="88">
        <f>'SO 03 - Oporný múr'!H32</f>
        <v>0</v>
      </c>
      <c r="BA90" s="88">
        <f>'SO 03 - Oporný múr'!H33</f>
        <v>0</v>
      </c>
      <c r="BB90" s="88">
        <f>'SO 03 - Oporný múr'!H34</f>
        <v>0</v>
      </c>
      <c r="BC90" s="88">
        <f>'SO 03 - Oporný múr'!H35</f>
        <v>0</v>
      </c>
      <c r="BD90" s="90">
        <f>'SO 03 - Oporný múr'!H36</f>
        <v>0</v>
      </c>
      <c r="BT90" s="91" t="s">
        <v>79</v>
      </c>
      <c r="BV90" s="91" t="s">
        <v>74</v>
      </c>
      <c r="BW90" s="91" t="s">
        <v>85</v>
      </c>
      <c r="BX90" s="91" t="s">
        <v>75</v>
      </c>
    </row>
    <row r="91" spans="1:76" s="5" customFormat="1" ht="22.5" customHeight="1" x14ac:dyDescent="0.3">
      <c r="A91" s="177" t="s">
        <v>1085</v>
      </c>
      <c r="B91" s="83"/>
      <c r="C91" s="84"/>
      <c r="D91" s="199" t="s">
        <v>86</v>
      </c>
      <c r="E91" s="189"/>
      <c r="F91" s="189"/>
      <c r="G91" s="189"/>
      <c r="H91" s="189"/>
      <c r="I91" s="85"/>
      <c r="J91" s="199" t="s">
        <v>82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8">
        <f>'SO 04 - Oporný múr'!M30</f>
        <v>0</v>
      </c>
      <c r="AH91" s="189"/>
      <c r="AI91" s="189"/>
      <c r="AJ91" s="189"/>
      <c r="AK91" s="189"/>
      <c r="AL91" s="189"/>
      <c r="AM91" s="189"/>
      <c r="AN91" s="188">
        <f t="shared" si="1"/>
        <v>0</v>
      </c>
      <c r="AO91" s="189"/>
      <c r="AP91" s="189"/>
      <c r="AQ91" s="86"/>
      <c r="AS91" s="87">
        <f>'SO 04 - Oporný múr'!M28</f>
        <v>0</v>
      </c>
      <c r="AT91" s="88">
        <f t="shared" si="0"/>
        <v>0</v>
      </c>
      <c r="AU91" s="89">
        <f>'SO 04 - Oporný múr'!W114</f>
        <v>166.74673799999999</v>
      </c>
      <c r="AV91" s="88">
        <f>'SO 04 - Oporný múr'!M32</f>
        <v>0</v>
      </c>
      <c r="AW91" s="88">
        <f>'SO 04 - Oporný múr'!M33</f>
        <v>0</v>
      </c>
      <c r="AX91" s="88">
        <f>'SO 04 - Oporný múr'!M34</f>
        <v>0</v>
      </c>
      <c r="AY91" s="88">
        <f>'SO 04 - Oporný múr'!M35</f>
        <v>0</v>
      </c>
      <c r="AZ91" s="88">
        <f>'SO 04 - Oporný múr'!H32</f>
        <v>0</v>
      </c>
      <c r="BA91" s="88">
        <f>'SO 04 - Oporný múr'!H33</f>
        <v>0</v>
      </c>
      <c r="BB91" s="88">
        <f>'SO 04 - Oporný múr'!H34</f>
        <v>0</v>
      </c>
      <c r="BC91" s="88">
        <f>'SO 04 - Oporný múr'!H35</f>
        <v>0</v>
      </c>
      <c r="BD91" s="90">
        <f>'SO 04 - Oporný múr'!H36</f>
        <v>0</v>
      </c>
      <c r="BT91" s="91" t="s">
        <v>79</v>
      </c>
      <c r="BV91" s="91" t="s">
        <v>74</v>
      </c>
      <c r="BW91" s="91" t="s">
        <v>87</v>
      </c>
      <c r="BX91" s="91" t="s">
        <v>75</v>
      </c>
    </row>
    <row r="92" spans="1:76" s="5" customFormat="1" ht="22.5" customHeight="1" x14ac:dyDescent="0.3">
      <c r="A92" s="177" t="s">
        <v>1085</v>
      </c>
      <c r="B92" s="83"/>
      <c r="C92" s="84"/>
      <c r="D92" s="199" t="s">
        <v>88</v>
      </c>
      <c r="E92" s="189"/>
      <c r="F92" s="189"/>
      <c r="G92" s="189"/>
      <c r="H92" s="189"/>
      <c r="I92" s="85"/>
      <c r="J92" s="199" t="s">
        <v>82</v>
      </c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8">
        <f>'SO 05 - Oporný múr'!M30</f>
        <v>0</v>
      </c>
      <c r="AH92" s="189"/>
      <c r="AI92" s="189"/>
      <c r="AJ92" s="189"/>
      <c r="AK92" s="189"/>
      <c r="AL92" s="189"/>
      <c r="AM92" s="189"/>
      <c r="AN92" s="188">
        <f t="shared" si="1"/>
        <v>0</v>
      </c>
      <c r="AO92" s="189"/>
      <c r="AP92" s="189"/>
      <c r="AQ92" s="86"/>
      <c r="AS92" s="87">
        <f>'SO 05 - Oporný múr'!M28</f>
        <v>0</v>
      </c>
      <c r="AT92" s="88">
        <f t="shared" si="0"/>
        <v>0</v>
      </c>
      <c r="AU92" s="89">
        <f>'SO 05 - Oporný múr'!W114</f>
        <v>30.719922</v>
      </c>
      <c r="AV92" s="88">
        <f>'SO 05 - Oporný múr'!M32</f>
        <v>0</v>
      </c>
      <c r="AW92" s="88">
        <f>'SO 05 - Oporný múr'!M33</f>
        <v>0</v>
      </c>
      <c r="AX92" s="88">
        <f>'SO 05 - Oporný múr'!M34</f>
        <v>0</v>
      </c>
      <c r="AY92" s="88">
        <f>'SO 05 - Oporný múr'!M35</f>
        <v>0</v>
      </c>
      <c r="AZ92" s="88">
        <f>'SO 05 - Oporný múr'!H32</f>
        <v>0</v>
      </c>
      <c r="BA92" s="88">
        <f>'SO 05 - Oporný múr'!H33</f>
        <v>0</v>
      </c>
      <c r="BB92" s="88">
        <f>'SO 05 - Oporný múr'!H34</f>
        <v>0</v>
      </c>
      <c r="BC92" s="88">
        <f>'SO 05 - Oporný múr'!H35</f>
        <v>0</v>
      </c>
      <c r="BD92" s="90">
        <f>'SO 05 - Oporný múr'!H36</f>
        <v>0</v>
      </c>
      <c r="BT92" s="91" t="s">
        <v>79</v>
      </c>
      <c r="BV92" s="91" t="s">
        <v>74</v>
      </c>
      <c r="BW92" s="91" t="s">
        <v>89</v>
      </c>
      <c r="BX92" s="91" t="s">
        <v>75</v>
      </c>
    </row>
    <row r="93" spans="1:76" s="5" customFormat="1" ht="22.5" customHeight="1" x14ac:dyDescent="0.3">
      <c r="A93" s="177" t="s">
        <v>1085</v>
      </c>
      <c r="B93" s="83"/>
      <c r="C93" s="84"/>
      <c r="D93" s="199" t="s">
        <v>90</v>
      </c>
      <c r="E93" s="189"/>
      <c r="F93" s="189"/>
      <c r="G93" s="189"/>
      <c r="H93" s="189"/>
      <c r="I93" s="85"/>
      <c r="J93" s="199" t="s">
        <v>82</v>
      </c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8">
        <f>'SO 06 - Oporný múr'!M30</f>
        <v>0</v>
      </c>
      <c r="AH93" s="189"/>
      <c r="AI93" s="189"/>
      <c r="AJ93" s="189"/>
      <c r="AK93" s="189"/>
      <c r="AL93" s="189"/>
      <c r="AM93" s="189"/>
      <c r="AN93" s="188">
        <f t="shared" si="1"/>
        <v>0</v>
      </c>
      <c r="AO93" s="189"/>
      <c r="AP93" s="189"/>
      <c r="AQ93" s="86"/>
      <c r="AS93" s="92">
        <f>'SO 06 - Oporný múr'!M28</f>
        <v>0</v>
      </c>
      <c r="AT93" s="93">
        <f t="shared" si="0"/>
        <v>0</v>
      </c>
      <c r="AU93" s="94">
        <f>'SO 06 - Oporný múr'!W114</f>
        <v>238.41158200000001</v>
      </c>
      <c r="AV93" s="93">
        <f>'SO 06 - Oporný múr'!M32</f>
        <v>0</v>
      </c>
      <c r="AW93" s="93">
        <f>'SO 06 - Oporný múr'!M33</f>
        <v>0</v>
      </c>
      <c r="AX93" s="93">
        <f>'SO 06 - Oporný múr'!M34</f>
        <v>0</v>
      </c>
      <c r="AY93" s="93">
        <f>'SO 06 - Oporný múr'!M35</f>
        <v>0</v>
      </c>
      <c r="AZ93" s="93">
        <f>'SO 06 - Oporný múr'!H32</f>
        <v>0</v>
      </c>
      <c r="BA93" s="93">
        <f>'SO 06 - Oporný múr'!H33</f>
        <v>0</v>
      </c>
      <c r="BB93" s="93">
        <f>'SO 06 - Oporný múr'!H34</f>
        <v>0</v>
      </c>
      <c r="BC93" s="93">
        <f>'SO 06 - Oporný múr'!H35</f>
        <v>0</v>
      </c>
      <c r="BD93" s="95">
        <f>'SO 06 - Oporný múr'!H36</f>
        <v>0</v>
      </c>
      <c r="BT93" s="91" t="s">
        <v>79</v>
      </c>
      <c r="BV93" s="91" t="s">
        <v>74</v>
      </c>
      <c r="BW93" s="91" t="s">
        <v>91</v>
      </c>
      <c r="BX93" s="91" t="s">
        <v>75</v>
      </c>
    </row>
    <row r="94" spans="1:76" x14ac:dyDescent="0.3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2"/>
    </row>
    <row r="95" spans="1:76" s="1" customFormat="1" ht="30" customHeight="1" x14ac:dyDescent="0.3">
      <c r="B95" s="30"/>
      <c r="C95" s="75" t="s">
        <v>92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186">
        <v>0</v>
      </c>
      <c r="AH95" s="187"/>
      <c r="AI95" s="187"/>
      <c r="AJ95" s="187"/>
      <c r="AK95" s="187"/>
      <c r="AL95" s="187"/>
      <c r="AM95" s="187"/>
      <c r="AN95" s="186">
        <v>0</v>
      </c>
      <c r="AO95" s="187"/>
      <c r="AP95" s="187"/>
      <c r="AQ95" s="32"/>
      <c r="AS95" s="71" t="s">
        <v>93</v>
      </c>
      <c r="AT95" s="72" t="s">
        <v>94</v>
      </c>
      <c r="AU95" s="72" t="s">
        <v>36</v>
      </c>
      <c r="AV95" s="73" t="s">
        <v>59</v>
      </c>
    </row>
    <row r="96" spans="1:76" s="1" customFormat="1" ht="10.9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  <c r="AS96" s="96"/>
      <c r="AT96" s="51"/>
      <c r="AU96" s="51"/>
      <c r="AV96" s="53"/>
    </row>
    <row r="97" spans="2:43" s="1" customFormat="1" ht="30" customHeight="1" x14ac:dyDescent="0.3">
      <c r="B97" s="30"/>
      <c r="C97" s="97" t="s">
        <v>95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198">
        <f>ROUND(AG87+AG95,2)</f>
        <v>0</v>
      </c>
      <c r="AH97" s="198"/>
      <c r="AI97" s="198"/>
      <c r="AJ97" s="198"/>
      <c r="AK97" s="198"/>
      <c r="AL97" s="198"/>
      <c r="AM97" s="198"/>
      <c r="AN97" s="198">
        <f>AN87+AN95</f>
        <v>0</v>
      </c>
      <c r="AO97" s="198"/>
      <c r="AP97" s="198"/>
      <c r="AQ97" s="32"/>
    </row>
    <row r="98" spans="2:43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6"/>
    </row>
  </sheetData>
  <mergeCells count="6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AG97:AM97"/>
    <mergeCell ref="AN97:AP9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R2:BE2"/>
    <mergeCell ref="AG87:AM87"/>
    <mergeCell ref="AN87:AP87"/>
    <mergeCell ref="AG95:AM95"/>
    <mergeCell ref="AN95:AP95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SO 01 - Modernizácia budo...'!C2" tooltip="SO 01 - Modernizácia budo..." display="/"/>
    <hyperlink ref="A89" location="'SO 02 - Oporný múr'!C2" tooltip="SO 02 - Oporný múr" display="/"/>
    <hyperlink ref="A90" location="'SO 03 - Oporný múr'!C2" tooltip="SO 03 - Oporný múr" display="/"/>
    <hyperlink ref="A91" location="'SO 04 - Oporný múr'!C2" tooltip="SO 04 - Oporný múr" display="/"/>
    <hyperlink ref="A92" location="'SO 05 - Oporný múr'!C2" tooltip="SO 05 - Oporný múr" display="/"/>
    <hyperlink ref="A93" location="'SO 06 - Oporný múr'!C2" tooltip="SO 06 - Oporný múr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4"/>
  <sheetViews>
    <sheetView showGridLines="0" workbookViewId="0">
      <pane ySplit="1" topLeftCell="A134" activePane="bottomLeft" state="frozen"/>
      <selection pane="bottomLeft" activeCell="M566" sqref="M56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1086</v>
      </c>
      <c r="G1" s="178"/>
      <c r="H1" s="218" t="s">
        <v>1087</v>
      </c>
      <c r="I1" s="218"/>
      <c r="J1" s="218"/>
      <c r="K1" s="218"/>
      <c r="L1" s="178" t="s">
        <v>1088</v>
      </c>
      <c r="M1" s="180"/>
      <c r="N1" s="180"/>
      <c r="O1" s="181" t="s">
        <v>96</v>
      </c>
      <c r="P1" s="180"/>
      <c r="Q1" s="180"/>
      <c r="R1" s="180"/>
      <c r="S1" s="178" t="s">
        <v>1089</v>
      </c>
      <c r="T1" s="178"/>
      <c r="U1" s="182"/>
      <c r="V1" s="1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8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6" t="s">
        <v>80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72</v>
      </c>
    </row>
    <row r="4" spans="1:66" ht="36.950000000000003" customHeight="1" x14ac:dyDescent="0.3">
      <c r="B4" s="20"/>
      <c r="C4" s="208" t="s">
        <v>97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7" t="s">
        <v>13</v>
      </c>
      <c r="E6" s="21"/>
      <c r="F6" s="248" t="str">
        <f>'Rekapitulácia stavby'!K6</f>
        <v>Modernizácia budovy označenej súpisným číslom 52 a výstavba detského a workout ihriska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1"/>
      <c r="R6" s="22"/>
    </row>
    <row r="7" spans="1:66" s="1" customFormat="1" ht="32.85" customHeight="1" x14ac:dyDescent="0.3">
      <c r="B7" s="30"/>
      <c r="C7" s="31"/>
      <c r="D7" s="26" t="s">
        <v>98</v>
      </c>
      <c r="E7" s="31"/>
      <c r="F7" s="216" t="s">
        <v>99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1"/>
      <c r="R7" s="32"/>
    </row>
    <row r="8" spans="1:66" s="1" customFormat="1" ht="14.45" customHeight="1" x14ac:dyDescent="0.3">
      <c r="B8" s="30"/>
      <c r="C8" s="31"/>
      <c r="D8" s="27" t="s">
        <v>15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16</v>
      </c>
      <c r="N8" s="31"/>
      <c r="O8" s="25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7" t="s">
        <v>17</v>
      </c>
      <c r="E9" s="31"/>
      <c r="F9" s="25" t="s">
        <v>18</v>
      </c>
      <c r="G9" s="31"/>
      <c r="H9" s="31"/>
      <c r="I9" s="31"/>
      <c r="J9" s="31"/>
      <c r="K9" s="31"/>
      <c r="L9" s="31"/>
      <c r="M9" s="27" t="s">
        <v>19</v>
      </c>
      <c r="N9" s="31"/>
      <c r="O9" s="249">
        <f>'Rekapitulácia stavby'!AN8</f>
        <v>0</v>
      </c>
      <c r="P9" s="187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7" t="s">
        <v>20</v>
      </c>
      <c r="E11" s="31"/>
      <c r="F11" s="31"/>
      <c r="G11" s="31"/>
      <c r="H11" s="31"/>
      <c r="I11" s="31"/>
      <c r="J11" s="31"/>
      <c r="K11" s="31"/>
      <c r="L11" s="31"/>
      <c r="M11" s="27" t="s">
        <v>21</v>
      </c>
      <c r="N11" s="31"/>
      <c r="O11" s="215" t="s">
        <v>3</v>
      </c>
      <c r="P11" s="187"/>
      <c r="Q11" s="31"/>
      <c r="R11" s="32"/>
    </row>
    <row r="12" spans="1:66" s="1" customFormat="1" ht="18" customHeight="1" x14ac:dyDescent="0.3">
      <c r="B12" s="30"/>
      <c r="C12" s="31"/>
      <c r="D12" s="31"/>
      <c r="E12" s="25" t="s">
        <v>22</v>
      </c>
      <c r="F12" s="31"/>
      <c r="G12" s="31"/>
      <c r="H12" s="31"/>
      <c r="I12" s="31"/>
      <c r="J12" s="31"/>
      <c r="K12" s="31"/>
      <c r="L12" s="31"/>
      <c r="M12" s="27" t="s">
        <v>23</v>
      </c>
      <c r="N12" s="31"/>
      <c r="O12" s="215" t="s">
        <v>3</v>
      </c>
      <c r="P12" s="187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7" t="s">
        <v>24</v>
      </c>
      <c r="E14" s="31"/>
      <c r="F14" s="31"/>
      <c r="G14" s="31"/>
      <c r="H14" s="31"/>
      <c r="I14" s="31"/>
      <c r="J14" s="31"/>
      <c r="K14" s="31"/>
      <c r="L14" s="31"/>
      <c r="M14" s="27" t="s">
        <v>21</v>
      </c>
      <c r="N14" s="31"/>
      <c r="O14" s="215" t="str">
        <f>IF('Rekapitulácia stavby'!AN13="","",'Rekapitulácia stavby'!AN13)</f>
        <v/>
      </c>
      <c r="P14" s="187"/>
      <c r="Q14" s="31"/>
      <c r="R14" s="32"/>
    </row>
    <row r="15" spans="1:66" s="1" customFormat="1" ht="18" customHeight="1" x14ac:dyDescent="0.3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23</v>
      </c>
      <c r="N15" s="31"/>
      <c r="O15" s="215" t="str">
        <f>IF('Rekapitulácia stavby'!AN14="","",'Rekapitulácia stavby'!AN14)</f>
        <v/>
      </c>
      <c r="P15" s="187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7" t="s">
        <v>25</v>
      </c>
      <c r="E17" s="31"/>
      <c r="F17" s="31"/>
      <c r="G17" s="31"/>
      <c r="H17" s="31"/>
      <c r="I17" s="31"/>
      <c r="J17" s="31"/>
      <c r="K17" s="31"/>
      <c r="L17" s="31"/>
      <c r="M17" s="27" t="s">
        <v>21</v>
      </c>
      <c r="N17" s="31"/>
      <c r="O17" s="215" t="s">
        <v>26</v>
      </c>
      <c r="P17" s="187"/>
      <c r="Q17" s="31"/>
      <c r="R17" s="32"/>
    </row>
    <row r="18" spans="2:18" s="1" customFormat="1" ht="18" customHeight="1" x14ac:dyDescent="0.3">
      <c r="B18" s="30"/>
      <c r="C18" s="31"/>
      <c r="D18" s="31"/>
      <c r="E18" s="25" t="s">
        <v>27</v>
      </c>
      <c r="F18" s="31"/>
      <c r="G18" s="31"/>
      <c r="H18" s="31"/>
      <c r="I18" s="31"/>
      <c r="J18" s="31"/>
      <c r="K18" s="31"/>
      <c r="L18" s="31"/>
      <c r="M18" s="27" t="s">
        <v>23</v>
      </c>
      <c r="N18" s="31"/>
      <c r="O18" s="215" t="s">
        <v>28</v>
      </c>
      <c r="P18" s="187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21</v>
      </c>
      <c r="N20" s="31"/>
      <c r="O20" s="215" t="str">
        <f>IF('Rekapitulácia stavby'!AN19="","",'Rekapitulácia stavby'!AN19)</f>
        <v/>
      </c>
      <c r="P20" s="187"/>
      <c r="Q20" s="31"/>
      <c r="R20" s="32"/>
    </row>
    <row r="21" spans="2:18" s="1" customFormat="1" ht="18" customHeight="1" x14ac:dyDescent="0.3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23</v>
      </c>
      <c r="N21" s="31"/>
      <c r="O21" s="215" t="str">
        <f>IF('Rekapitulácia stavby'!AN20="","",'Rekapitulácia stavby'!AN20)</f>
        <v/>
      </c>
      <c r="P21" s="187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7" t="s">
        <v>3</v>
      </c>
      <c r="F24" s="187"/>
      <c r="G24" s="187"/>
      <c r="H24" s="187"/>
      <c r="I24" s="187"/>
      <c r="J24" s="187"/>
      <c r="K24" s="187"/>
      <c r="L24" s="187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99" t="s">
        <v>100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187"/>
      <c r="O27" s="187"/>
      <c r="P27" s="187"/>
      <c r="Q27" s="31"/>
      <c r="R27" s="32"/>
    </row>
    <row r="28" spans="2:18" s="1" customFormat="1" ht="14.45" customHeight="1" x14ac:dyDescent="0.3">
      <c r="B28" s="30"/>
      <c r="C28" s="31"/>
      <c r="D28" s="29" t="s">
        <v>101</v>
      </c>
      <c r="E28" s="31"/>
      <c r="F28" s="31"/>
      <c r="G28" s="31"/>
      <c r="H28" s="31"/>
      <c r="I28" s="31"/>
      <c r="J28" s="31"/>
      <c r="K28" s="31"/>
      <c r="L28" s="31"/>
      <c r="M28" s="194">
        <f>N115</f>
        <v>0</v>
      </c>
      <c r="N28" s="187"/>
      <c r="O28" s="187"/>
      <c r="P28" s="187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0" t="s">
        <v>35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7"/>
      <c r="O30" s="187"/>
      <c r="P30" s="187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1" t="s">
        <v>38</v>
      </c>
      <c r="H32" s="261">
        <f>ROUND((SUM(BE115:BE116)+SUM(BE134:BE563)), 2)</f>
        <v>0</v>
      </c>
      <c r="I32" s="187"/>
      <c r="J32" s="187"/>
      <c r="K32" s="31"/>
      <c r="L32" s="31"/>
      <c r="M32" s="261">
        <f>ROUND(ROUND((SUM(BE115:BE116)+SUM(BE134:BE563)), 2)*F32, 2)</f>
        <v>0</v>
      </c>
      <c r="N32" s="187"/>
      <c r="O32" s="187"/>
      <c r="P32" s="187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1" t="s">
        <v>38</v>
      </c>
      <c r="H33" s="261">
        <f>ROUND((SUM(BF115:BF116)+SUM(BF134:BF563)), 2)</f>
        <v>0</v>
      </c>
      <c r="I33" s="187"/>
      <c r="J33" s="187"/>
      <c r="K33" s="31"/>
      <c r="L33" s="31"/>
      <c r="M33" s="261">
        <f>ROUND(ROUND((SUM(BF115:BF116)+SUM(BF134:BF563)), 2)*F33, 2)</f>
        <v>0</v>
      </c>
      <c r="N33" s="187"/>
      <c r="O33" s="187"/>
      <c r="P33" s="187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1" t="s">
        <v>38</v>
      </c>
      <c r="H34" s="261">
        <f>ROUND((SUM(BG115:BG116)+SUM(BG134:BG563)), 2)</f>
        <v>0</v>
      </c>
      <c r="I34" s="187"/>
      <c r="J34" s="187"/>
      <c r="K34" s="31"/>
      <c r="L34" s="31"/>
      <c r="M34" s="261">
        <v>0</v>
      </c>
      <c r="N34" s="187"/>
      <c r="O34" s="187"/>
      <c r="P34" s="187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1" t="s">
        <v>38</v>
      </c>
      <c r="H35" s="261">
        <f>ROUND((SUM(BH115:BH116)+SUM(BH134:BH563)), 2)</f>
        <v>0</v>
      </c>
      <c r="I35" s="187"/>
      <c r="J35" s="187"/>
      <c r="K35" s="31"/>
      <c r="L35" s="31"/>
      <c r="M35" s="261">
        <v>0</v>
      </c>
      <c r="N35" s="187"/>
      <c r="O35" s="187"/>
      <c r="P35" s="187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1" t="s">
        <v>38</v>
      </c>
      <c r="H36" s="261">
        <f>ROUND((SUM(BI115:BI116)+SUM(BI134:BI563)), 2)</f>
        <v>0</v>
      </c>
      <c r="I36" s="187"/>
      <c r="J36" s="187"/>
      <c r="K36" s="31"/>
      <c r="L36" s="31"/>
      <c r="M36" s="261">
        <v>0</v>
      </c>
      <c r="N36" s="187"/>
      <c r="O36" s="187"/>
      <c r="P36" s="187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98"/>
      <c r="D38" s="102" t="s">
        <v>43</v>
      </c>
      <c r="E38" s="70"/>
      <c r="F38" s="70"/>
      <c r="G38" s="103" t="s">
        <v>44</v>
      </c>
      <c r="H38" s="104" t="s">
        <v>45</v>
      </c>
      <c r="I38" s="70"/>
      <c r="J38" s="70"/>
      <c r="K38" s="70"/>
      <c r="L38" s="262">
        <f>SUM(M30:M36)</f>
        <v>0</v>
      </c>
      <c r="M38" s="201"/>
      <c r="N38" s="201"/>
      <c r="O38" s="201"/>
      <c r="P38" s="203"/>
      <c r="Q38" s="98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8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7" t="s">
        <v>13</v>
      </c>
      <c r="D78" s="31"/>
      <c r="E78" s="31"/>
      <c r="F78" s="248" t="str">
        <f>F6</f>
        <v>Modernizácia budovy označenej súpisným číslom 52 a výstavba detského a workout ihriska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1"/>
      <c r="R78" s="32"/>
    </row>
    <row r="79" spans="2:18" s="1" customFormat="1" ht="36.950000000000003" customHeight="1" x14ac:dyDescent="0.3">
      <c r="B79" s="30"/>
      <c r="C79" s="64" t="s">
        <v>98</v>
      </c>
      <c r="D79" s="31"/>
      <c r="E79" s="31"/>
      <c r="F79" s="209" t="str">
        <f>F7</f>
        <v>SO 01 - Modernizácia budovy označenej súpisným číslom 52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7" t="s">
        <v>17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19</v>
      </c>
      <c r="L81" s="31"/>
      <c r="M81" s="249">
        <f>IF(O9="","",O9)</f>
        <v>0</v>
      </c>
      <c r="N81" s="187"/>
      <c r="O81" s="187"/>
      <c r="P81" s="187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7" t="s">
        <v>20</v>
      </c>
      <c r="D83" s="31"/>
      <c r="E83" s="31"/>
      <c r="F83" s="25" t="str">
        <f>E12</f>
        <v>Obec Valaská Dubová</v>
      </c>
      <c r="G83" s="31"/>
      <c r="H83" s="31"/>
      <c r="I83" s="31"/>
      <c r="J83" s="31"/>
      <c r="K83" s="27" t="s">
        <v>25</v>
      </c>
      <c r="L83" s="31"/>
      <c r="M83" s="215" t="str">
        <f>E18</f>
        <v>VIZUALDK projekt, s.r.o.</v>
      </c>
      <c r="N83" s="187"/>
      <c r="O83" s="187"/>
      <c r="P83" s="187"/>
      <c r="Q83" s="187"/>
      <c r="R83" s="32"/>
    </row>
    <row r="84" spans="2:47" s="1" customFormat="1" ht="14.45" customHeight="1" x14ac:dyDescent="0.3">
      <c r="B84" s="30"/>
      <c r="C84" s="27" t="s">
        <v>24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215" t="str">
        <f>E21</f>
        <v xml:space="preserve"> </v>
      </c>
      <c r="N84" s="187"/>
      <c r="O84" s="187"/>
      <c r="P84" s="187"/>
      <c r="Q84" s="187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60" t="s">
        <v>103</v>
      </c>
      <c r="D86" s="259"/>
      <c r="E86" s="259"/>
      <c r="F86" s="259"/>
      <c r="G86" s="259"/>
      <c r="H86" s="98"/>
      <c r="I86" s="98"/>
      <c r="J86" s="98"/>
      <c r="K86" s="98"/>
      <c r="L86" s="98"/>
      <c r="M86" s="98"/>
      <c r="N86" s="260" t="s">
        <v>104</v>
      </c>
      <c r="O86" s="187"/>
      <c r="P86" s="187"/>
      <c r="Q86" s="187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05" t="s">
        <v>105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6">
        <f>N134</f>
        <v>0</v>
      </c>
      <c r="O88" s="187"/>
      <c r="P88" s="187"/>
      <c r="Q88" s="187"/>
      <c r="R88" s="32"/>
      <c r="AU88" s="16" t="s">
        <v>106</v>
      </c>
    </row>
    <row r="89" spans="2:47" s="6" customFormat="1" ht="24.95" customHeight="1" x14ac:dyDescent="0.3">
      <c r="B89" s="106"/>
      <c r="C89" s="107"/>
      <c r="D89" s="108" t="s">
        <v>107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56">
        <f>N135</f>
        <v>0</v>
      </c>
      <c r="O89" s="257"/>
      <c r="P89" s="257"/>
      <c r="Q89" s="257"/>
      <c r="R89" s="109"/>
    </row>
    <row r="90" spans="2:47" s="7" customFormat="1" ht="19.899999999999999" customHeight="1" x14ac:dyDescent="0.3">
      <c r="B90" s="110"/>
      <c r="C90" s="111"/>
      <c r="D90" s="112" t="s">
        <v>108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54">
        <f>N136</f>
        <v>0</v>
      </c>
      <c r="O90" s="255"/>
      <c r="P90" s="255"/>
      <c r="Q90" s="255"/>
      <c r="R90" s="113"/>
    </row>
    <row r="91" spans="2:47" s="7" customFormat="1" ht="19.899999999999999" customHeight="1" x14ac:dyDescent="0.3">
      <c r="B91" s="110"/>
      <c r="C91" s="111"/>
      <c r="D91" s="112" t="s">
        <v>109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54">
        <f>N168</f>
        <v>0</v>
      </c>
      <c r="O91" s="255"/>
      <c r="P91" s="255"/>
      <c r="Q91" s="255"/>
      <c r="R91" s="113"/>
    </row>
    <row r="92" spans="2:47" s="7" customFormat="1" ht="19.899999999999999" customHeight="1" x14ac:dyDescent="0.3">
      <c r="B92" s="110"/>
      <c r="C92" s="111"/>
      <c r="D92" s="112" t="s">
        <v>110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54">
        <f>N181</f>
        <v>0</v>
      </c>
      <c r="O92" s="255"/>
      <c r="P92" s="255"/>
      <c r="Q92" s="255"/>
      <c r="R92" s="113"/>
    </row>
    <row r="93" spans="2:47" s="7" customFormat="1" ht="19.899999999999999" customHeight="1" x14ac:dyDescent="0.3">
      <c r="B93" s="110"/>
      <c r="C93" s="111"/>
      <c r="D93" s="112" t="s">
        <v>111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54">
        <f>N197</f>
        <v>0</v>
      </c>
      <c r="O93" s="255"/>
      <c r="P93" s="255"/>
      <c r="Q93" s="255"/>
      <c r="R93" s="113"/>
    </row>
    <row r="94" spans="2:47" s="7" customFormat="1" ht="19.899999999999999" customHeight="1" x14ac:dyDescent="0.3">
      <c r="B94" s="110"/>
      <c r="C94" s="111"/>
      <c r="D94" s="112" t="s">
        <v>112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54">
        <f>N221</f>
        <v>0</v>
      </c>
      <c r="O94" s="255"/>
      <c r="P94" s="255"/>
      <c r="Q94" s="255"/>
      <c r="R94" s="113"/>
    </row>
    <row r="95" spans="2:47" s="7" customFormat="1" ht="19.899999999999999" customHeight="1" x14ac:dyDescent="0.3">
      <c r="B95" s="110"/>
      <c r="C95" s="111"/>
      <c r="D95" s="112" t="s">
        <v>113</v>
      </c>
      <c r="E95" s="111"/>
      <c r="F95" s="111"/>
      <c r="G95" s="111"/>
      <c r="H95" s="111"/>
      <c r="I95" s="111"/>
      <c r="J95" s="111"/>
      <c r="K95" s="111"/>
      <c r="L95" s="111"/>
      <c r="M95" s="111"/>
      <c r="N95" s="254">
        <f>N269</f>
        <v>0</v>
      </c>
      <c r="O95" s="255"/>
      <c r="P95" s="255"/>
      <c r="Q95" s="255"/>
      <c r="R95" s="113"/>
    </row>
    <row r="96" spans="2:47" s="7" customFormat="1" ht="19.899999999999999" customHeight="1" x14ac:dyDescent="0.3">
      <c r="B96" s="110"/>
      <c r="C96" s="111"/>
      <c r="D96" s="112" t="s">
        <v>114</v>
      </c>
      <c r="E96" s="111"/>
      <c r="F96" s="111"/>
      <c r="G96" s="111"/>
      <c r="H96" s="111"/>
      <c r="I96" s="111"/>
      <c r="J96" s="111"/>
      <c r="K96" s="111"/>
      <c r="L96" s="111"/>
      <c r="M96" s="111"/>
      <c r="N96" s="254">
        <f>N271</f>
        <v>0</v>
      </c>
      <c r="O96" s="255"/>
      <c r="P96" s="255"/>
      <c r="Q96" s="255"/>
      <c r="R96" s="113"/>
    </row>
    <row r="97" spans="2:18" s="7" customFormat="1" ht="19.899999999999999" customHeight="1" x14ac:dyDescent="0.3">
      <c r="B97" s="110"/>
      <c r="C97" s="111"/>
      <c r="D97" s="112" t="s">
        <v>115</v>
      </c>
      <c r="E97" s="111"/>
      <c r="F97" s="111"/>
      <c r="G97" s="111"/>
      <c r="H97" s="111"/>
      <c r="I97" s="111"/>
      <c r="J97" s="111"/>
      <c r="K97" s="111"/>
      <c r="L97" s="111"/>
      <c r="M97" s="111"/>
      <c r="N97" s="254">
        <f>N325</f>
        <v>0</v>
      </c>
      <c r="O97" s="255"/>
      <c r="P97" s="255"/>
      <c r="Q97" s="255"/>
      <c r="R97" s="113"/>
    </row>
    <row r="98" spans="2:18" s="6" customFormat="1" ht="24.95" customHeight="1" x14ac:dyDescent="0.3">
      <c r="B98" s="106"/>
      <c r="C98" s="107"/>
      <c r="D98" s="108" t="s">
        <v>116</v>
      </c>
      <c r="E98" s="107"/>
      <c r="F98" s="107"/>
      <c r="G98" s="107"/>
      <c r="H98" s="107"/>
      <c r="I98" s="107"/>
      <c r="J98" s="107"/>
      <c r="K98" s="107"/>
      <c r="L98" s="107"/>
      <c r="M98" s="107"/>
      <c r="N98" s="256">
        <f>N327</f>
        <v>0</v>
      </c>
      <c r="O98" s="257"/>
      <c r="P98" s="257"/>
      <c r="Q98" s="257"/>
      <c r="R98" s="109"/>
    </row>
    <row r="99" spans="2:18" s="7" customFormat="1" ht="19.899999999999999" customHeight="1" x14ac:dyDescent="0.3">
      <c r="B99" s="110"/>
      <c r="C99" s="111"/>
      <c r="D99" s="112" t="s">
        <v>117</v>
      </c>
      <c r="E99" s="111"/>
      <c r="F99" s="111"/>
      <c r="G99" s="111"/>
      <c r="H99" s="111"/>
      <c r="I99" s="111"/>
      <c r="J99" s="111"/>
      <c r="K99" s="111"/>
      <c r="L99" s="111"/>
      <c r="M99" s="111"/>
      <c r="N99" s="254">
        <f>N328</f>
        <v>0</v>
      </c>
      <c r="O99" s="255"/>
      <c r="P99" s="255"/>
      <c r="Q99" s="255"/>
      <c r="R99" s="113"/>
    </row>
    <row r="100" spans="2:18" s="7" customFormat="1" ht="19.899999999999999" customHeight="1" x14ac:dyDescent="0.3">
      <c r="B100" s="110"/>
      <c r="C100" s="111"/>
      <c r="D100" s="112" t="s">
        <v>118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254">
        <f>N357</f>
        <v>0</v>
      </c>
      <c r="O100" s="255"/>
      <c r="P100" s="255"/>
      <c r="Q100" s="255"/>
      <c r="R100" s="113"/>
    </row>
    <row r="101" spans="2:18" s="7" customFormat="1" ht="19.899999999999999" customHeight="1" x14ac:dyDescent="0.3">
      <c r="B101" s="110"/>
      <c r="C101" s="111"/>
      <c r="D101" s="112" t="s">
        <v>119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254">
        <f>N363</f>
        <v>0</v>
      </c>
      <c r="O101" s="255"/>
      <c r="P101" s="255"/>
      <c r="Q101" s="255"/>
      <c r="R101" s="113"/>
    </row>
    <row r="102" spans="2:18" s="7" customFormat="1" ht="19.899999999999999" customHeight="1" x14ac:dyDescent="0.3">
      <c r="B102" s="110"/>
      <c r="C102" s="111"/>
      <c r="D102" s="112" t="s">
        <v>120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254">
        <f>N368</f>
        <v>0</v>
      </c>
      <c r="O102" s="255"/>
      <c r="P102" s="255"/>
      <c r="Q102" s="255"/>
      <c r="R102" s="113"/>
    </row>
    <row r="103" spans="2:18" s="7" customFormat="1" ht="19.899999999999999" customHeight="1" x14ac:dyDescent="0.3">
      <c r="B103" s="110"/>
      <c r="C103" s="111"/>
      <c r="D103" s="112" t="s">
        <v>121</v>
      </c>
      <c r="E103" s="111"/>
      <c r="F103" s="111"/>
      <c r="G103" s="111"/>
      <c r="H103" s="111"/>
      <c r="I103" s="111"/>
      <c r="J103" s="111"/>
      <c r="K103" s="111"/>
      <c r="L103" s="111"/>
      <c r="M103" s="111"/>
      <c r="N103" s="254">
        <f>N375</f>
        <v>0</v>
      </c>
      <c r="O103" s="255"/>
      <c r="P103" s="255"/>
      <c r="Q103" s="255"/>
      <c r="R103" s="113"/>
    </row>
    <row r="104" spans="2:18" s="7" customFormat="1" ht="19.899999999999999" customHeight="1" x14ac:dyDescent="0.3">
      <c r="B104" s="110"/>
      <c r="C104" s="111"/>
      <c r="D104" s="112" t="s">
        <v>122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254">
        <f>N396</f>
        <v>0</v>
      </c>
      <c r="O104" s="255"/>
      <c r="P104" s="255"/>
      <c r="Q104" s="255"/>
      <c r="R104" s="113"/>
    </row>
    <row r="105" spans="2:18" s="7" customFormat="1" ht="19.899999999999999" customHeight="1" x14ac:dyDescent="0.3">
      <c r="B105" s="110"/>
      <c r="C105" s="111"/>
      <c r="D105" s="112" t="s">
        <v>123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254">
        <f>N401</f>
        <v>0</v>
      </c>
      <c r="O105" s="255"/>
      <c r="P105" s="255"/>
      <c r="Q105" s="255"/>
      <c r="R105" s="113"/>
    </row>
    <row r="106" spans="2:18" s="7" customFormat="1" ht="19.899999999999999" customHeight="1" x14ac:dyDescent="0.3">
      <c r="B106" s="110"/>
      <c r="C106" s="111"/>
      <c r="D106" s="112" t="s">
        <v>124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254">
        <f>N457</f>
        <v>0</v>
      </c>
      <c r="O106" s="255"/>
      <c r="P106" s="255"/>
      <c r="Q106" s="255"/>
      <c r="R106" s="113"/>
    </row>
    <row r="107" spans="2:18" s="7" customFormat="1" ht="19.899999999999999" customHeight="1" x14ac:dyDescent="0.3">
      <c r="B107" s="110"/>
      <c r="C107" s="111"/>
      <c r="D107" s="112" t="s">
        <v>125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254">
        <f>N498</f>
        <v>0</v>
      </c>
      <c r="O107" s="255"/>
      <c r="P107" s="255"/>
      <c r="Q107" s="255"/>
      <c r="R107" s="113"/>
    </row>
    <row r="108" spans="2:18" s="7" customFormat="1" ht="19.899999999999999" customHeight="1" x14ac:dyDescent="0.3">
      <c r="B108" s="110"/>
      <c r="C108" s="111"/>
      <c r="D108" s="112" t="s">
        <v>126</v>
      </c>
      <c r="E108" s="111"/>
      <c r="F108" s="111"/>
      <c r="G108" s="111"/>
      <c r="H108" s="111"/>
      <c r="I108" s="111"/>
      <c r="J108" s="111"/>
      <c r="K108" s="111"/>
      <c r="L108" s="111"/>
      <c r="M108" s="111"/>
      <c r="N108" s="254">
        <f>N521</f>
        <v>0</v>
      </c>
      <c r="O108" s="255"/>
      <c r="P108" s="255"/>
      <c r="Q108" s="255"/>
      <c r="R108" s="113"/>
    </row>
    <row r="109" spans="2:18" s="7" customFormat="1" ht="19.899999999999999" customHeight="1" x14ac:dyDescent="0.3">
      <c r="B109" s="110"/>
      <c r="C109" s="111"/>
      <c r="D109" s="112" t="s">
        <v>127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254">
        <f>N533</f>
        <v>0</v>
      </c>
      <c r="O109" s="255"/>
      <c r="P109" s="255"/>
      <c r="Q109" s="255"/>
      <c r="R109" s="113"/>
    </row>
    <row r="110" spans="2:18" s="7" customFormat="1" ht="19.899999999999999" customHeight="1" x14ac:dyDescent="0.3">
      <c r="B110" s="110"/>
      <c r="C110" s="111"/>
      <c r="D110" s="112" t="s">
        <v>128</v>
      </c>
      <c r="E110" s="111"/>
      <c r="F110" s="111"/>
      <c r="G110" s="111"/>
      <c r="H110" s="111"/>
      <c r="I110" s="111"/>
      <c r="J110" s="111"/>
      <c r="K110" s="111"/>
      <c r="L110" s="111"/>
      <c r="M110" s="111"/>
      <c r="N110" s="254">
        <f>N538</f>
        <v>0</v>
      </c>
      <c r="O110" s="255"/>
      <c r="P110" s="255"/>
      <c r="Q110" s="255"/>
      <c r="R110" s="113"/>
    </row>
    <row r="111" spans="2:18" s="7" customFormat="1" ht="19.899999999999999" customHeight="1" x14ac:dyDescent="0.3">
      <c r="B111" s="110"/>
      <c r="C111" s="111"/>
      <c r="D111" s="112" t="s">
        <v>129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254">
        <f>N544</f>
        <v>0</v>
      </c>
      <c r="O111" s="255"/>
      <c r="P111" s="255"/>
      <c r="Q111" s="255"/>
      <c r="R111" s="113"/>
    </row>
    <row r="112" spans="2:18" s="7" customFormat="1" ht="19.899999999999999" customHeight="1" x14ac:dyDescent="0.3">
      <c r="B112" s="110"/>
      <c r="C112" s="111"/>
      <c r="D112" s="112" t="s">
        <v>130</v>
      </c>
      <c r="E112" s="111"/>
      <c r="F112" s="111"/>
      <c r="G112" s="111"/>
      <c r="H112" s="111"/>
      <c r="I112" s="111"/>
      <c r="J112" s="111"/>
      <c r="K112" s="111"/>
      <c r="L112" s="111"/>
      <c r="M112" s="111"/>
      <c r="N112" s="254">
        <f>N549</f>
        <v>0</v>
      </c>
      <c r="O112" s="255"/>
      <c r="P112" s="255"/>
      <c r="Q112" s="255"/>
      <c r="R112" s="113"/>
    </row>
    <row r="113" spans="2:21" s="6" customFormat="1" ht="24.95" customHeight="1" x14ac:dyDescent="0.3">
      <c r="B113" s="106"/>
      <c r="C113" s="107"/>
      <c r="D113" s="108" t="s">
        <v>131</v>
      </c>
      <c r="E113" s="107"/>
      <c r="F113" s="107"/>
      <c r="G113" s="107"/>
      <c r="H113" s="107"/>
      <c r="I113" s="107"/>
      <c r="J113" s="107"/>
      <c r="K113" s="107"/>
      <c r="L113" s="107"/>
      <c r="M113" s="107"/>
      <c r="N113" s="256">
        <f>N553</f>
        <v>0</v>
      </c>
      <c r="O113" s="257"/>
      <c r="P113" s="257"/>
      <c r="Q113" s="257"/>
      <c r="R113" s="109"/>
    </row>
    <row r="114" spans="2:21" s="1" customFormat="1" ht="21.75" customHeight="1" x14ac:dyDescent="0.3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21" s="1" customFormat="1" ht="29.25" customHeight="1" x14ac:dyDescent="0.3">
      <c r="B115" s="30"/>
      <c r="C115" s="105" t="s">
        <v>132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58">
        <v>0</v>
      </c>
      <c r="O115" s="187"/>
      <c r="P115" s="187"/>
      <c r="Q115" s="187"/>
      <c r="R115" s="32"/>
      <c r="T115" s="114"/>
      <c r="U115" s="115" t="s">
        <v>36</v>
      </c>
    </row>
    <row r="116" spans="2:21" s="1" customFormat="1" ht="18" customHeight="1" x14ac:dyDescent="0.3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1" s="1" customFormat="1" ht="29.25" customHeight="1" x14ac:dyDescent="0.3">
      <c r="B117" s="30"/>
      <c r="C117" s="97" t="s">
        <v>95</v>
      </c>
      <c r="D117" s="98"/>
      <c r="E117" s="98"/>
      <c r="F117" s="98"/>
      <c r="G117" s="98"/>
      <c r="H117" s="98"/>
      <c r="I117" s="98"/>
      <c r="J117" s="98"/>
      <c r="K117" s="98"/>
      <c r="L117" s="198">
        <f>ROUND(SUM(N88+N115),2)</f>
        <v>0</v>
      </c>
      <c r="M117" s="259"/>
      <c r="N117" s="259"/>
      <c r="O117" s="259"/>
      <c r="P117" s="259"/>
      <c r="Q117" s="259"/>
      <c r="R117" s="32"/>
    </row>
    <row r="118" spans="2:21" s="1" customFormat="1" ht="6.95" customHeight="1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6"/>
    </row>
    <row r="122" spans="2:21" s="1" customFormat="1" ht="6.95" customHeight="1" x14ac:dyDescent="0.3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9"/>
    </row>
    <row r="123" spans="2:21" s="1" customFormat="1" ht="36.950000000000003" customHeight="1" x14ac:dyDescent="0.3">
      <c r="B123" s="30"/>
      <c r="C123" s="208" t="s">
        <v>133</v>
      </c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32"/>
    </row>
    <row r="124" spans="2:21" s="1" customFormat="1" ht="6.95" customHeight="1" x14ac:dyDescent="0.3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21" s="1" customFormat="1" ht="30" customHeight="1" x14ac:dyDescent="0.3">
      <c r="B125" s="30"/>
      <c r="C125" s="27" t="s">
        <v>13</v>
      </c>
      <c r="D125" s="31"/>
      <c r="E125" s="31"/>
      <c r="F125" s="248" t="str">
        <f>F6</f>
        <v>Modernizácia budovy označenej súpisným číslom 52 a výstavba detského a workout ihriska</v>
      </c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31"/>
      <c r="R125" s="32"/>
    </row>
    <row r="126" spans="2:21" s="1" customFormat="1" ht="36.950000000000003" customHeight="1" x14ac:dyDescent="0.3">
      <c r="B126" s="30"/>
      <c r="C126" s="64" t="s">
        <v>98</v>
      </c>
      <c r="D126" s="31"/>
      <c r="E126" s="31"/>
      <c r="F126" s="209" t="str">
        <f>F7</f>
        <v>SO 01 - Modernizácia budovy označenej súpisným číslom 52</v>
      </c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31"/>
      <c r="R126" s="32"/>
    </row>
    <row r="127" spans="2:21" s="1" customFormat="1" ht="6.95" customHeight="1" x14ac:dyDescent="0.3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21" s="1" customFormat="1" ht="18" customHeight="1" x14ac:dyDescent="0.3">
      <c r="B128" s="30"/>
      <c r="C128" s="27" t="s">
        <v>17</v>
      </c>
      <c r="D128" s="31"/>
      <c r="E128" s="31"/>
      <c r="F128" s="25" t="str">
        <f>F9</f>
        <v xml:space="preserve"> </v>
      </c>
      <c r="G128" s="31"/>
      <c r="H128" s="31"/>
      <c r="I128" s="31"/>
      <c r="J128" s="31"/>
      <c r="K128" s="27" t="s">
        <v>19</v>
      </c>
      <c r="L128" s="31"/>
      <c r="M128" s="249">
        <f>IF(O9="","",O9)</f>
        <v>0</v>
      </c>
      <c r="N128" s="187"/>
      <c r="O128" s="187"/>
      <c r="P128" s="187"/>
      <c r="Q128" s="31"/>
      <c r="R128" s="32"/>
    </row>
    <row r="129" spans="2:65" s="1" customFormat="1" ht="6.95" customHeight="1" x14ac:dyDescent="0.3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</row>
    <row r="130" spans="2:65" s="1" customFormat="1" ht="15" x14ac:dyDescent="0.3">
      <c r="B130" s="30"/>
      <c r="C130" s="27" t="s">
        <v>20</v>
      </c>
      <c r="D130" s="31"/>
      <c r="E130" s="31"/>
      <c r="F130" s="25" t="str">
        <f>E12</f>
        <v>Obec Valaská Dubová</v>
      </c>
      <c r="G130" s="31"/>
      <c r="H130" s="31"/>
      <c r="I130" s="31"/>
      <c r="J130" s="31"/>
      <c r="K130" s="27" t="s">
        <v>25</v>
      </c>
      <c r="L130" s="31"/>
      <c r="M130" s="215" t="str">
        <f>E18</f>
        <v>VIZUALDK projekt, s.r.o.</v>
      </c>
      <c r="N130" s="187"/>
      <c r="O130" s="187"/>
      <c r="P130" s="187"/>
      <c r="Q130" s="187"/>
      <c r="R130" s="32"/>
    </row>
    <row r="131" spans="2:65" s="1" customFormat="1" ht="14.45" customHeight="1" x14ac:dyDescent="0.3">
      <c r="B131" s="30"/>
      <c r="C131" s="27" t="s">
        <v>24</v>
      </c>
      <c r="D131" s="31"/>
      <c r="E131" s="31"/>
      <c r="F131" s="25" t="str">
        <f>IF(E15="","",E15)</f>
        <v xml:space="preserve"> </v>
      </c>
      <c r="G131" s="31"/>
      <c r="H131" s="31"/>
      <c r="I131" s="31"/>
      <c r="J131" s="31"/>
      <c r="K131" s="27" t="s">
        <v>31</v>
      </c>
      <c r="L131" s="31"/>
      <c r="M131" s="215" t="str">
        <f>E21</f>
        <v xml:space="preserve"> </v>
      </c>
      <c r="N131" s="187"/>
      <c r="O131" s="187"/>
      <c r="P131" s="187"/>
      <c r="Q131" s="187"/>
      <c r="R131" s="32"/>
    </row>
    <row r="132" spans="2:65" s="1" customFormat="1" ht="10.35" customHeight="1" x14ac:dyDescent="0.3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spans="2:65" s="8" customFormat="1" ht="29.25" customHeight="1" x14ac:dyDescent="0.3">
      <c r="B133" s="116"/>
      <c r="C133" s="117" t="s">
        <v>134</v>
      </c>
      <c r="D133" s="118" t="s">
        <v>135</v>
      </c>
      <c r="E133" s="118" t="s">
        <v>54</v>
      </c>
      <c r="F133" s="250" t="s">
        <v>136</v>
      </c>
      <c r="G133" s="251"/>
      <c r="H133" s="251"/>
      <c r="I133" s="251"/>
      <c r="J133" s="118" t="s">
        <v>137</v>
      </c>
      <c r="K133" s="118" t="s">
        <v>138</v>
      </c>
      <c r="L133" s="252" t="s">
        <v>139</v>
      </c>
      <c r="M133" s="251"/>
      <c r="N133" s="250" t="s">
        <v>104</v>
      </c>
      <c r="O133" s="251"/>
      <c r="P133" s="251"/>
      <c r="Q133" s="253"/>
      <c r="R133" s="119"/>
      <c r="T133" s="71" t="s">
        <v>140</v>
      </c>
      <c r="U133" s="72" t="s">
        <v>36</v>
      </c>
      <c r="V133" s="72" t="s">
        <v>141</v>
      </c>
      <c r="W133" s="72" t="s">
        <v>142</v>
      </c>
      <c r="X133" s="72" t="s">
        <v>143</v>
      </c>
      <c r="Y133" s="72" t="s">
        <v>144</v>
      </c>
      <c r="Z133" s="72" t="s">
        <v>145</v>
      </c>
      <c r="AA133" s="73" t="s">
        <v>146</v>
      </c>
    </row>
    <row r="134" spans="2:65" s="1" customFormat="1" ht="29.25" customHeight="1" x14ac:dyDescent="0.35">
      <c r="B134" s="30"/>
      <c r="C134" s="75" t="s">
        <v>100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24">
        <f>BK134</f>
        <v>0</v>
      </c>
      <c r="O134" s="225"/>
      <c r="P134" s="225"/>
      <c r="Q134" s="225"/>
      <c r="R134" s="32"/>
      <c r="T134" s="74"/>
      <c r="U134" s="46"/>
      <c r="V134" s="46"/>
      <c r="W134" s="120">
        <f>W135+W327+W553</f>
        <v>2792.9447748000002</v>
      </c>
      <c r="X134" s="46"/>
      <c r="Y134" s="120">
        <f>Y135+Y327+Y553</f>
        <v>296.33329696999994</v>
      </c>
      <c r="Z134" s="46"/>
      <c r="AA134" s="121">
        <f>AA135+AA327+AA553</f>
        <v>58.543622180000007</v>
      </c>
      <c r="AT134" s="16" t="s">
        <v>71</v>
      </c>
      <c r="AU134" s="16" t="s">
        <v>106</v>
      </c>
      <c r="BK134" s="122">
        <f>BK135+BK327+BK553</f>
        <v>0</v>
      </c>
    </row>
    <row r="135" spans="2:65" s="9" customFormat="1" ht="37.35" customHeight="1" x14ac:dyDescent="0.35">
      <c r="B135" s="123"/>
      <c r="C135" s="124"/>
      <c r="D135" s="125" t="s">
        <v>107</v>
      </c>
      <c r="E135" s="125"/>
      <c r="F135" s="125"/>
      <c r="G135" s="125"/>
      <c r="H135" s="125"/>
      <c r="I135" s="125"/>
      <c r="J135" s="125"/>
      <c r="K135" s="125"/>
      <c r="L135" s="125"/>
      <c r="M135" s="125"/>
      <c r="N135" s="226">
        <f>BK135</f>
        <v>0</v>
      </c>
      <c r="O135" s="227"/>
      <c r="P135" s="227"/>
      <c r="Q135" s="227"/>
      <c r="R135" s="126"/>
      <c r="T135" s="127"/>
      <c r="U135" s="124"/>
      <c r="V135" s="124"/>
      <c r="W135" s="128">
        <f>W136+W168+W181+W197+W221+W269+W271+W325</f>
        <v>1724.4971880000003</v>
      </c>
      <c r="X135" s="124"/>
      <c r="Y135" s="128">
        <f>Y136+Y168+Y181+Y197+Y221+Y269+Y271+Y325</f>
        <v>281.02126806999996</v>
      </c>
      <c r="Z135" s="124"/>
      <c r="AA135" s="129">
        <f>AA136+AA168+AA181+AA197+AA221+AA269+AA271+AA325</f>
        <v>50.898012000000008</v>
      </c>
      <c r="AR135" s="130" t="s">
        <v>79</v>
      </c>
      <c r="AT135" s="131" t="s">
        <v>71</v>
      </c>
      <c r="AU135" s="131" t="s">
        <v>72</v>
      </c>
      <c r="AY135" s="130" t="s">
        <v>147</v>
      </c>
      <c r="BK135" s="132">
        <f>BK136+BK168+BK181+BK197+BK221+BK269+BK271+BK325</f>
        <v>0</v>
      </c>
    </row>
    <row r="136" spans="2:65" s="9" customFormat="1" ht="19.899999999999999" customHeight="1" x14ac:dyDescent="0.3">
      <c r="B136" s="123"/>
      <c r="C136" s="124"/>
      <c r="D136" s="133" t="s">
        <v>108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228">
        <f>BK136</f>
        <v>0</v>
      </c>
      <c r="O136" s="229"/>
      <c r="P136" s="229"/>
      <c r="Q136" s="229"/>
      <c r="R136" s="126"/>
      <c r="T136" s="127"/>
      <c r="U136" s="124"/>
      <c r="V136" s="124"/>
      <c r="W136" s="128">
        <f>SUM(W137:W167)</f>
        <v>255.35437000000002</v>
      </c>
      <c r="X136" s="124"/>
      <c r="Y136" s="128">
        <f>SUM(Y137:Y167)</f>
        <v>31.421720000000001</v>
      </c>
      <c r="Z136" s="124"/>
      <c r="AA136" s="129">
        <f>SUM(AA137:AA167)</f>
        <v>0</v>
      </c>
      <c r="AR136" s="130" t="s">
        <v>79</v>
      </c>
      <c r="AT136" s="131" t="s">
        <v>71</v>
      </c>
      <c r="AU136" s="131" t="s">
        <v>79</v>
      </c>
      <c r="AY136" s="130" t="s">
        <v>147</v>
      </c>
      <c r="BK136" s="132">
        <f>SUM(BK137:BK167)</f>
        <v>0</v>
      </c>
    </row>
    <row r="137" spans="2:65" s="1" customFormat="1" ht="31.5" customHeight="1" x14ac:dyDescent="0.3">
      <c r="B137" s="134"/>
      <c r="C137" s="135" t="s">
        <v>79</v>
      </c>
      <c r="D137" s="135" t="s">
        <v>148</v>
      </c>
      <c r="E137" s="136" t="s">
        <v>149</v>
      </c>
      <c r="F137" s="234" t="s">
        <v>150</v>
      </c>
      <c r="G137" s="222"/>
      <c r="H137" s="222"/>
      <c r="I137" s="222"/>
      <c r="J137" s="137" t="s">
        <v>151</v>
      </c>
      <c r="K137" s="138">
        <v>204.946</v>
      </c>
      <c r="L137" s="221">
        <v>0</v>
      </c>
      <c r="M137" s="222"/>
      <c r="N137" s="221">
        <f>ROUND(L137*K137,3)</f>
        <v>0</v>
      </c>
      <c r="O137" s="222"/>
      <c r="P137" s="222"/>
      <c r="Q137" s="222"/>
      <c r="R137" s="139"/>
      <c r="T137" s="140" t="s">
        <v>3</v>
      </c>
      <c r="U137" s="39" t="s">
        <v>39</v>
      </c>
      <c r="V137" s="141">
        <v>0.46</v>
      </c>
      <c r="W137" s="141">
        <f>V137*K137</f>
        <v>94.27516</v>
      </c>
      <c r="X137" s="141">
        <v>0</v>
      </c>
      <c r="Y137" s="141">
        <f>X137*K137</f>
        <v>0</v>
      </c>
      <c r="Z137" s="141">
        <v>0</v>
      </c>
      <c r="AA137" s="142">
        <f>Z137*K137</f>
        <v>0</v>
      </c>
      <c r="AR137" s="16" t="s">
        <v>152</v>
      </c>
      <c r="AT137" s="16" t="s">
        <v>148</v>
      </c>
      <c r="AU137" s="16" t="s">
        <v>153</v>
      </c>
      <c r="AY137" s="16" t="s">
        <v>147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6" t="s">
        <v>153</v>
      </c>
      <c r="BK137" s="144">
        <f>ROUND(L137*K137,3)</f>
        <v>0</v>
      </c>
      <c r="BL137" s="16" t="s">
        <v>152</v>
      </c>
      <c r="BM137" s="16" t="s">
        <v>154</v>
      </c>
    </row>
    <row r="138" spans="2:65" s="10" customFormat="1" ht="31.5" customHeight="1" x14ac:dyDescent="0.3">
      <c r="B138" s="145"/>
      <c r="C138" s="146"/>
      <c r="D138" s="146"/>
      <c r="E138" s="147" t="s">
        <v>3</v>
      </c>
      <c r="F138" s="237" t="s">
        <v>155</v>
      </c>
      <c r="G138" s="238"/>
      <c r="H138" s="238"/>
      <c r="I138" s="238"/>
      <c r="J138" s="146"/>
      <c r="K138" s="148">
        <v>66.066000000000003</v>
      </c>
      <c r="L138" s="146"/>
      <c r="M138" s="146"/>
      <c r="N138" s="146"/>
      <c r="O138" s="146"/>
      <c r="P138" s="146"/>
      <c r="Q138" s="146"/>
      <c r="R138" s="149"/>
      <c r="T138" s="150"/>
      <c r="U138" s="146"/>
      <c r="V138" s="146"/>
      <c r="W138" s="146"/>
      <c r="X138" s="146"/>
      <c r="Y138" s="146"/>
      <c r="Z138" s="146"/>
      <c r="AA138" s="151"/>
      <c r="AT138" s="152" t="s">
        <v>156</v>
      </c>
      <c r="AU138" s="152" t="s">
        <v>153</v>
      </c>
      <c r="AV138" s="10" t="s">
        <v>153</v>
      </c>
      <c r="AW138" s="10" t="s">
        <v>29</v>
      </c>
      <c r="AX138" s="10" t="s">
        <v>72</v>
      </c>
      <c r="AY138" s="152" t="s">
        <v>147</v>
      </c>
    </row>
    <row r="139" spans="2:65" s="10" customFormat="1" ht="31.5" customHeight="1" x14ac:dyDescent="0.3">
      <c r="B139" s="145"/>
      <c r="C139" s="146"/>
      <c r="D139" s="146"/>
      <c r="E139" s="147" t="s">
        <v>3</v>
      </c>
      <c r="F139" s="244" t="s">
        <v>157</v>
      </c>
      <c r="G139" s="238"/>
      <c r="H139" s="238"/>
      <c r="I139" s="238"/>
      <c r="J139" s="146"/>
      <c r="K139" s="148">
        <v>29.055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156</v>
      </c>
      <c r="AU139" s="152" t="s">
        <v>153</v>
      </c>
      <c r="AV139" s="10" t="s">
        <v>153</v>
      </c>
      <c r="AW139" s="10" t="s">
        <v>29</v>
      </c>
      <c r="AX139" s="10" t="s">
        <v>72</v>
      </c>
      <c r="AY139" s="152" t="s">
        <v>147</v>
      </c>
    </row>
    <row r="140" spans="2:65" s="10" customFormat="1" ht="31.5" customHeight="1" x14ac:dyDescent="0.3">
      <c r="B140" s="145"/>
      <c r="C140" s="146"/>
      <c r="D140" s="146"/>
      <c r="E140" s="147" t="s">
        <v>3</v>
      </c>
      <c r="F140" s="244" t="s">
        <v>158</v>
      </c>
      <c r="G140" s="238"/>
      <c r="H140" s="238"/>
      <c r="I140" s="238"/>
      <c r="J140" s="146"/>
      <c r="K140" s="148">
        <v>9.8249999999999993</v>
      </c>
      <c r="L140" s="146"/>
      <c r="M140" s="146"/>
      <c r="N140" s="146"/>
      <c r="O140" s="146"/>
      <c r="P140" s="146"/>
      <c r="Q140" s="146"/>
      <c r="R140" s="149"/>
      <c r="T140" s="150"/>
      <c r="U140" s="146"/>
      <c r="V140" s="146"/>
      <c r="W140" s="146"/>
      <c r="X140" s="146"/>
      <c r="Y140" s="146"/>
      <c r="Z140" s="146"/>
      <c r="AA140" s="151"/>
      <c r="AT140" s="152" t="s">
        <v>156</v>
      </c>
      <c r="AU140" s="152" t="s">
        <v>153</v>
      </c>
      <c r="AV140" s="10" t="s">
        <v>153</v>
      </c>
      <c r="AW140" s="10" t="s">
        <v>29</v>
      </c>
      <c r="AX140" s="10" t="s">
        <v>72</v>
      </c>
      <c r="AY140" s="152" t="s">
        <v>147</v>
      </c>
    </row>
    <row r="141" spans="2:65" s="10" customFormat="1" ht="22.5" customHeight="1" x14ac:dyDescent="0.3">
      <c r="B141" s="145"/>
      <c r="C141" s="146"/>
      <c r="D141" s="146"/>
      <c r="E141" s="147" t="s">
        <v>3</v>
      </c>
      <c r="F141" s="244" t="s">
        <v>159</v>
      </c>
      <c r="G141" s="238"/>
      <c r="H141" s="238"/>
      <c r="I141" s="238"/>
      <c r="J141" s="146"/>
      <c r="K141" s="148">
        <v>100</v>
      </c>
      <c r="L141" s="146"/>
      <c r="M141" s="146"/>
      <c r="N141" s="146"/>
      <c r="O141" s="146"/>
      <c r="P141" s="146"/>
      <c r="Q141" s="146"/>
      <c r="R141" s="149"/>
      <c r="T141" s="150"/>
      <c r="U141" s="146"/>
      <c r="V141" s="146"/>
      <c r="W141" s="146"/>
      <c r="X141" s="146"/>
      <c r="Y141" s="146"/>
      <c r="Z141" s="146"/>
      <c r="AA141" s="151"/>
      <c r="AT141" s="152" t="s">
        <v>156</v>
      </c>
      <c r="AU141" s="152" t="s">
        <v>153</v>
      </c>
      <c r="AV141" s="10" t="s">
        <v>153</v>
      </c>
      <c r="AW141" s="10" t="s">
        <v>29</v>
      </c>
      <c r="AX141" s="10" t="s">
        <v>72</v>
      </c>
      <c r="AY141" s="152" t="s">
        <v>147</v>
      </c>
    </row>
    <row r="142" spans="2:65" s="11" customFormat="1" ht="22.5" customHeight="1" x14ac:dyDescent="0.3">
      <c r="B142" s="153"/>
      <c r="C142" s="154"/>
      <c r="D142" s="154"/>
      <c r="E142" s="155" t="s">
        <v>3</v>
      </c>
      <c r="F142" s="239" t="s">
        <v>160</v>
      </c>
      <c r="G142" s="240"/>
      <c r="H142" s="240"/>
      <c r="I142" s="240"/>
      <c r="J142" s="154"/>
      <c r="K142" s="156">
        <v>204.946</v>
      </c>
      <c r="L142" s="154"/>
      <c r="M142" s="154"/>
      <c r="N142" s="154"/>
      <c r="O142" s="154"/>
      <c r="P142" s="154"/>
      <c r="Q142" s="154"/>
      <c r="R142" s="157"/>
      <c r="T142" s="158"/>
      <c r="U142" s="154"/>
      <c r="V142" s="154"/>
      <c r="W142" s="154"/>
      <c r="X142" s="154"/>
      <c r="Y142" s="154"/>
      <c r="Z142" s="154"/>
      <c r="AA142" s="159"/>
      <c r="AT142" s="160" t="s">
        <v>156</v>
      </c>
      <c r="AU142" s="160" t="s">
        <v>153</v>
      </c>
      <c r="AV142" s="11" t="s">
        <v>152</v>
      </c>
      <c r="AW142" s="11" t="s">
        <v>29</v>
      </c>
      <c r="AX142" s="11" t="s">
        <v>79</v>
      </c>
      <c r="AY142" s="160" t="s">
        <v>147</v>
      </c>
    </row>
    <row r="143" spans="2:65" s="1" customFormat="1" ht="31.5" customHeight="1" x14ac:dyDescent="0.3">
      <c r="B143" s="134"/>
      <c r="C143" s="135" t="s">
        <v>153</v>
      </c>
      <c r="D143" s="135" t="s">
        <v>148</v>
      </c>
      <c r="E143" s="136" t="s">
        <v>161</v>
      </c>
      <c r="F143" s="234" t="s">
        <v>162</v>
      </c>
      <c r="G143" s="222"/>
      <c r="H143" s="222"/>
      <c r="I143" s="222"/>
      <c r="J143" s="137" t="s">
        <v>151</v>
      </c>
      <c r="K143" s="138">
        <v>204.946</v>
      </c>
      <c r="L143" s="221">
        <v>0</v>
      </c>
      <c r="M143" s="222"/>
      <c r="N143" s="221">
        <f>ROUND(L143*K143,3)</f>
        <v>0</v>
      </c>
      <c r="O143" s="222"/>
      <c r="P143" s="222"/>
      <c r="Q143" s="222"/>
      <c r="R143" s="139"/>
      <c r="T143" s="140" t="s">
        <v>3</v>
      </c>
      <c r="U143" s="39" t="s">
        <v>39</v>
      </c>
      <c r="V143" s="141">
        <v>5.6000000000000001E-2</v>
      </c>
      <c r="W143" s="141">
        <f>V143*K143</f>
        <v>11.476976000000001</v>
      </c>
      <c r="X143" s="141">
        <v>0</v>
      </c>
      <c r="Y143" s="141">
        <f>X143*K143</f>
        <v>0</v>
      </c>
      <c r="Z143" s="141">
        <v>0</v>
      </c>
      <c r="AA143" s="142">
        <f>Z143*K143</f>
        <v>0</v>
      </c>
      <c r="AR143" s="16" t="s">
        <v>152</v>
      </c>
      <c r="AT143" s="16" t="s">
        <v>148</v>
      </c>
      <c r="AU143" s="16" t="s">
        <v>153</v>
      </c>
      <c r="AY143" s="16" t="s">
        <v>147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6" t="s">
        <v>153</v>
      </c>
      <c r="BK143" s="144">
        <f>ROUND(L143*K143,3)</f>
        <v>0</v>
      </c>
      <c r="BL143" s="16" t="s">
        <v>152</v>
      </c>
      <c r="BM143" s="16" t="s">
        <v>163</v>
      </c>
    </row>
    <row r="144" spans="2:65" s="1" customFormat="1" ht="22.5" customHeight="1" x14ac:dyDescent="0.3">
      <c r="B144" s="134"/>
      <c r="C144" s="135" t="s">
        <v>164</v>
      </c>
      <c r="D144" s="135" t="s">
        <v>148</v>
      </c>
      <c r="E144" s="136" t="s">
        <v>165</v>
      </c>
      <c r="F144" s="234" t="s">
        <v>166</v>
      </c>
      <c r="G144" s="222"/>
      <c r="H144" s="222"/>
      <c r="I144" s="222"/>
      <c r="J144" s="137" t="s">
        <v>151</v>
      </c>
      <c r="K144" s="138">
        <v>16.611999999999998</v>
      </c>
      <c r="L144" s="221">
        <v>0</v>
      </c>
      <c r="M144" s="222"/>
      <c r="N144" s="221">
        <f>ROUND(L144*K144,3)</f>
        <v>0</v>
      </c>
      <c r="O144" s="222"/>
      <c r="P144" s="222"/>
      <c r="Q144" s="222"/>
      <c r="R144" s="139"/>
      <c r="T144" s="140" t="s">
        <v>3</v>
      </c>
      <c r="U144" s="39" t="s">
        <v>39</v>
      </c>
      <c r="V144" s="141">
        <v>2.5139999999999998</v>
      </c>
      <c r="W144" s="141">
        <f>V144*K144</f>
        <v>41.762567999999995</v>
      </c>
      <c r="X144" s="141">
        <v>0</v>
      </c>
      <c r="Y144" s="141">
        <f>X144*K144</f>
        <v>0</v>
      </c>
      <c r="Z144" s="141">
        <v>0</v>
      </c>
      <c r="AA144" s="142">
        <f>Z144*K144</f>
        <v>0</v>
      </c>
      <c r="AR144" s="16" t="s">
        <v>152</v>
      </c>
      <c r="AT144" s="16" t="s">
        <v>148</v>
      </c>
      <c r="AU144" s="16" t="s">
        <v>153</v>
      </c>
      <c r="AY144" s="16" t="s">
        <v>147</v>
      </c>
      <c r="BE144" s="143">
        <f>IF(U144="základná",N144,0)</f>
        <v>0</v>
      </c>
      <c r="BF144" s="143">
        <f>IF(U144="znížená",N144,0)</f>
        <v>0</v>
      </c>
      <c r="BG144" s="143">
        <f>IF(U144="zákl. prenesená",N144,0)</f>
        <v>0</v>
      </c>
      <c r="BH144" s="143">
        <f>IF(U144="zníž. prenesená",N144,0)</f>
        <v>0</v>
      </c>
      <c r="BI144" s="143">
        <f>IF(U144="nulová",N144,0)</f>
        <v>0</v>
      </c>
      <c r="BJ144" s="16" t="s">
        <v>153</v>
      </c>
      <c r="BK144" s="144">
        <f>ROUND(L144*K144,3)</f>
        <v>0</v>
      </c>
      <c r="BL144" s="16" t="s">
        <v>152</v>
      </c>
      <c r="BM144" s="16" t="s">
        <v>167</v>
      </c>
    </row>
    <row r="145" spans="2:65" s="12" customFormat="1" ht="22.5" customHeight="1" x14ac:dyDescent="0.3">
      <c r="B145" s="161"/>
      <c r="C145" s="162"/>
      <c r="D145" s="162"/>
      <c r="E145" s="163" t="s">
        <v>3</v>
      </c>
      <c r="F145" s="245" t="s">
        <v>168</v>
      </c>
      <c r="G145" s="246"/>
      <c r="H145" s="246"/>
      <c r="I145" s="246"/>
      <c r="J145" s="162"/>
      <c r="K145" s="164" t="s">
        <v>3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156</v>
      </c>
      <c r="AU145" s="168" t="s">
        <v>153</v>
      </c>
      <c r="AV145" s="12" t="s">
        <v>79</v>
      </c>
      <c r="AW145" s="12" t="s">
        <v>29</v>
      </c>
      <c r="AX145" s="12" t="s">
        <v>72</v>
      </c>
      <c r="AY145" s="168" t="s">
        <v>147</v>
      </c>
    </row>
    <row r="146" spans="2:65" s="10" customFormat="1" ht="22.5" customHeight="1" x14ac:dyDescent="0.3">
      <c r="B146" s="145"/>
      <c r="C146" s="146"/>
      <c r="D146" s="146"/>
      <c r="E146" s="147" t="s">
        <v>3</v>
      </c>
      <c r="F146" s="244" t="s">
        <v>169</v>
      </c>
      <c r="G146" s="238"/>
      <c r="H146" s="238"/>
      <c r="I146" s="238"/>
      <c r="J146" s="146"/>
      <c r="K146" s="148">
        <v>16.611999999999998</v>
      </c>
      <c r="L146" s="146"/>
      <c r="M146" s="146"/>
      <c r="N146" s="146"/>
      <c r="O146" s="146"/>
      <c r="P146" s="146"/>
      <c r="Q146" s="146"/>
      <c r="R146" s="149"/>
      <c r="T146" s="150"/>
      <c r="U146" s="146"/>
      <c r="V146" s="146"/>
      <c r="W146" s="146"/>
      <c r="X146" s="146"/>
      <c r="Y146" s="146"/>
      <c r="Z146" s="146"/>
      <c r="AA146" s="151"/>
      <c r="AT146" s="152" t="s">
        <v>156</v>
      </c>
      <c r="AU146" s="152" t="s">
        <v>153</v>
      </c>
      <c r="AV146" s="10" t="s">
        <v>153</v>
      </c>
      <c r="AW146" s="10" t="s">
        <v>29</v>
      </c>
      <c r="AX146" s="10" t="s">
        <v>72</v>
      </c>
      <c r="AY146" s="152" t="s">
        <v>147</v>
      </c>
    </row>
    <row r="147" spans="2:65" s="11" customFormat="1" ht="22.5" customHeight="1" x14ac:dyDescent="0.3">
      <c r="B147" s="153"/>
      <c r="C147" s="154"/>
      <c r="D147" s="154"/>
      <c r="E147" s="155" t="s">
        <v>3</v>
      </c>
      <c r="F147" s="239" t="s">
        <v>160</v>
      </c>
      <c r="G147" s="240"/>
      <c r="H147" s="240"/>
      <c r="I147" s="240"/>
      <c r="J147" s="154"/>
      <c r="K147" s="156">
        <v>16.611999999999998</v>
      </c>
      <c r="L147" s="154"/>
      <c r="M147" s="154"/>
      <c r="N147" s="154"/>
      <c r="O147" s="154"/>
      <c r="P147" s="154"/>
      <c r="Q147" s="154"/>
      <c r="R147" s="157"/>
      <c r="T147" s="158"/>
      <c r="U147" s="154"/>
      <c r="V147" s="154"/>
      <c r="W147" s="154"/>
      <c r="X147" s="154"/>
      <c r="Y147" s="154"/>
      <c r="Z147" s="154"/>
      <c r="AA147" s="159"/>
      <c r="AT147" s="160" t="s">
        <v>156</v>
      </c>
      <c r="AU147" s="160" t="s">
        <v>153</v>
      </c>
      <c r="AV147" s="11" t="s">
        <v>152</v>
      </c>
      <c r="AW147" s="11" t="s">
        <v>29</v>
      </c>
      <c r="AX147" s="11" t="s">
        <v>79</v>
      </c>
      <c r="AY147" s="160" t="s">
        <v>147</v>
      </c>
    </row>
    <row r="148" spans="2:65" s="1" customFormat="1" ht="44.25" customHeight="1" x14ac:dyDescent="0.3">
      <c r="B148" s="134"/>
      <c r="C148" s="135" t="s">
        <v>152</v>
      </c>
      <c r="D148" s="135" t="s">
        <v>148</v>
      </c>
      <c r="E148" s="136" t="s">
        <v>170</v>
      </c>
      <c r="F148" s="234" t="s">
        <v>171</v>
      </c>
      <c r="G148" s="222"/>
      <c r="H148" s="222"/>
      <c r="I148" s="222"/>
      <c r="J148" s="137" t="s">
        <v>151</v>
      </c>
      <c r="K148" s="138">
        <v>16.611999999999998</v>
      </c>
      <c r="L148" s="221">
        <v>0</v>
      </c>
      <c r="M148" s="222"/>
      <c r="N148" s="221">
        <f>ROUND(L148*K148,3)</f>
        <v>0</v>
      </c>
      <c r="O148" s="222"/>
      <c r="P148" s="222"/>
      <c r="Q148" s="222"/>
      <c r="R148" s="139"/>
      <c r="T148" s="140" t="s">
        <v>3</v>
      </c>
      <c r="U148" s="39" t="s">
        <v>39</v>
      </c>
      <c r="V148" s="141">
        <v>0.61299999999999999</v>
      </c>
      <c r="W148" s="141">
        <f>V148*K148</f>
        <v>10.183155999999999</v>
      </c>
      <c r="X148" s="141">
        <v>0</v>
      </c>
      <c r="Y148" s="141">
        <f>X148*K148</f>
        <v>0</v>
      </c>
      <c r="Z148" s="141">
        <v>0</v>
      </c>
      <c r="AA148" s="142">
        <f>Z148*K148</f>
        <v>0</v>
      </c>
      <c r="AR148" s="16" t="s">
        <v>152</v>
      </c>
      <c r="AT148" s="16" t="s">
        <v>148</v>
      </c>
      <c r="AU148" s="16" t="s">
        <v>153</v>
      </c>
      <c r="AY148" s="16" t="s">
        <v>147</v>
      </c>
      <c r="BE148" s="143">
        <f>IF(U148="základná",N148,0)</f>
        <v>0</v>
      </c>
      <c r="BF148" s="143">
        <f>IF(U148="znížená",N148,0)</f>
        <v>0</v>
      </c>
      <c r="BG148" s="143">
        <f>IF(U148="zákl. prenesená",N148,0)</f>
        <v>0</v>
      </c>
      <c r="BH148" s="143">
        <f>IF(U148="zníž. prenesená",N148,0)</f>
        <v>0</v>
      </c>
      <c r="BI148" s="143">
        <f>IF(U148="nulová",N148,0)</f>
        <v>0</v>
      </c>
      <c r="BJ148" s="16" t="s">
        <v>153</v>
      </c>
      <c r="BK148" s="144">
        <f>ROUND(L148*K148,3)</f>
        <v>0</v>
      </c>
      <c r="BL148" s="16" t="s">
        <v>152</v>
      </c>
      <c r="BM148" s="16" t="s">
        <v>172</v>
      </c>
    </row>
    <row r="149" spans="2:65" s="1" customFormat="1" ht="44.25" customHeight="1" x14ac:dyDescent="0.3">
      <c r="B149" s="134"/>
      <c r="C149" s="135" t="s">
        <v>173</v>
      </c>
      <c r="D149" s="135" t="s">
        <v>148</v>
      </c>
      <c r="E149" s="136" t="s">
        <v>174</v>
      </c>
      <c r="F149" s="234" t="s">
        <v>175</v>
      </c>
      <c r="G149" s="222"/>
      <c r="H149" s="222"/>
      <c r="I149" s="222"/>
      <c r="J149" s="137" t="s">
        <v>151</v>
      </c>
      <c r="K149" s="138">
        <v>221.108</v>
      </c>
      <c r="L149" s="221">
        <v>0</v>
      </c>
      <c r="M149" s="222"/>
      <c r="N149" s="221">
        <f>ROUND(L149*K149,3)</f>
        <v>0</v>
      </c>
      <c r="O149" s="222"/>
      <c r="P149" s="222"/>
      <c r="Q149" s="222"/>
      <c r="R149" s="139"/>
      <c r="T149" s="140" t="s">
        <v>3</v>
      </c>
      <c r="U149" s="39" t="s">
        <v>39</v>
      </c>
      <c r="V149" s="141">
        <v>2.7E-2</v>
      </c>
      <c r="W149" s="141">
        <f>V149*K149</f>
        <v>5.9699160000000004</v>
      </c>
      <c r="X149" s="141">
        <v>0</v>
      </c>
      <c r="Y149" s="141">
        <f>X149*K149</f>
        <v>0</v>
      </c>
      <c r="Z149" s="141">
        <v>0</v>
      </c>
      <c r="AA149" s="142">
        <f>Z149*K149</f>
        <v>0</v>
      </c>
      <c r="AR149" s="16" t="s">
        <v>152</v>
      </c>
      <c r="AT149" s="16" t="s">
        <v>148</v>
      </c>
      <c r="AU149" s="16" t="s">
        <v>153</v>
      </c>
      <c r="AY149" s="16" t="s">
        <v>147</v>
      </c>
      <c r="BE149" s="143">
        <f>IF(U149="základná",N149,0)</f>
        <v>0</v>
      </c>
      <c r="BF149" s="143">
        <f>IF(U149="znížená",N149,0)</f>
        <v>0</v>
      </c>
      <c r="BG149" s="143">
        <f>IF(U149="zákl. prenesená",N149,0)</f>
        <v>0</v>
      </c>
      <c r="BH149" s="143">
        <f>IF(U149="zníž. prenesená",N149,0)</f>
        <v>0</v>
      </c>
      <c r="BI149" s="143">
        <f>IF(U149="nulová",N149,0)</f>
        <v>0</v>
      </c>
      <c r="BJ149" s="16" t="s">
        <v>153</v>
      </c>
      <c r="BK149" s="144">
        <f>ROUND(L149*K149,3)</f>
        <v>0</v>
      </c>
      <c r="BL149" s="16" t="s">
        <v>152</v>
      </c>
      <c r="BM149" s="16" t="s">
        <v>176</v>
      </c>
    </row>
    <row r="150" spans="2:65" s="10" customFormat="1" ht="22.5" customHeight="1" x14ac:dyDescent="0.3">
      <c r="B150" s="145"/>
      <c r="C150" s="146"/>
      <c r="D150" s="146"/>
      <c r="E150" s="147" t="s">
        <v>3</v>
      </c>
      <c r="F150" s="237" t="s">
        <v>177</v>
      </c>
      <c r="G150" s="238"/>
      <c r="H150" s="238"/>
      <c r="I150" s="238"/>
      <c r="J150" s="146"/>
      <c r="K150" s="148">
        <v>204.946</v>
      </c>
      <c r="L150" s="146"/>
      <c r="M150" s="146"/>
      <c r="N150" s="146"/>
      <c r="O150" s="146"/>
      <c r="P150" s="146"/>
      <c r="Q150" s="146"/>
      <c r="R150" s="149"/>
      <c r="T150" s="150"/>
      <c r="U150" s="146"/>
      <c r="V150" s="146"/>
      <c r="W150" s="146"/>
      <c r="X150" s="146"/>
      <c r="Y150" s="146"/>
      <c r="Z150" s="146"/>
      <c r="AA150" s="151"/>
      <c r="AT150" s="152" t="s">
        <v>156</v>
      </c>
      <c r="AU150" s="152" t="s">
        <v>153</v>
      </c>
      <c r="AV150" s="10" t="s">
        <v>153</v>
      </c>
      <c r="AW150" s="10" t="s">
        <v>29</v>
      </c>
      <c r="AX150" s="10" t="s">
        <v>72</v>
      </c>
      <c r="AY150" s="152" t="s">
        <v>147</v>
      </c>
    </row>
    <row r="151" spans="2:65" s="10" customFormat="1" ht="22.5" customHeight="1" x14ac:dyDescent="0.3">
      <c r="B151" s="145"/>
      <c r="C151" s="146"/>
      <c r="D151" s="146"/>
      <c r="E151" s="147" t="s">
        <v>3</v>
      </c>
      <c r="F151" s="244" t="s">
        <v>178</v>
      </c>
      <c r="G151" s="238"/>
      <c r="H151" s="238"/>
      <c r="I151" s="238"/>
      <c r="J151" s="146"/>
      <c r="K151" s="148">
        <v>16.161999999999999</v>
      </c>
      <c r="L151" s="146"/>
      <c r="M151" s="146"/>
      <c r="N151" s="146"/>
      <c r="O151" s="146"/>
      <c r="P151" s="146"/>
      <c r="Q151" s="146"/>
      <c r="R151" s="149"/>
      <c r="T151" s="150"/>
      <c r="U151" s="146"/>
      <c r="V151" s="146"/>
      <c r="W151" s="146"/>
      <c r="X151" s="146"/>
      <c r="Y151" s="146"/>
      <c r="Z151" s="146"/>
      <c r="AA151" s="151"/>
      <c r="AT151" s="152" t="s">
        <v>156</v>
      </c>
      <c r="AU151" s="152" t="s">
        <v>153</v>
      </c>
      <c r="AV151" s="10" t="s">
        <v>153</v>
      </c>
      <c r="AW151" s="10" t="s">
        <v>29</v>
      </c>
      <c r="AX151" s="10" t="s">
        <v>72</v>
      </c>
      <c r="AY151" s="152" t="s">
        <v>147</v>
      </c>
    </row>
    <row r="152" spans="2:65" s="11" customFormat="1" ht="22.5" customHeight="1" x14ac:dyDescent="0.3">
      <c r="B152" s="153"/>
      <c r="C152" s="154"/>
      <c r="D152" s="154"/>
      <c r="E152" s="155" t="s">
        <v>3</v>
      </c>
      <c r="F152" s="239" t="s">
        <v>160</v>
      </c>
      <c r="G152" s="240"/>
      <c r="H152" s="240"/>
      <c r="I152" s="240"/>
      <c r="J152" s="154"/>
      <c r="K152" s="156">
        <v>221.108</v>
      </c>
      <c r="L152" s="154"/>
      <c r="M152" s="154"/>
      <c r="N152" s="154"/>
      <c r="O152" s="154"/>
      <c r="P152" s="154"/>
      <c r="Q152" s="154"/>
      <c r="R152" s="157"/>
      <c r="T152" s="158"/>
      <c r="U152" s="154"/>
      <c r="V152" s="154"/>
      <c r="W152" s="154"/>
      <c r="X152" s="154"/>
      <c r="Y152" s="154"/>
      <c r="Z152" s="154"/>
      <c r="AA152" s="159"/>
      <c r="AT152" s="160" t="s">
        <v>156</v>
      </c>
      <c r="AU152" s="160" t="s">
        <v>153</v>
      </c>
      <c r="AV152" s="11" t="s">
        <v>152</v>
      </c>
      <c r="AW152" s="11" t="s">
        <v>29</v>
      </c>
      <c r="AX152" s="11" t="s">
        <v>79</v>
      </c>
      <c r="AY152" s="160" t="s">
        <v>147</v>
      </c>
    </row>
    <row r="153" spans="2:65" s="1" customFormat="1" ht="44.25" customHeight="1" x14ac:dyDescent="0.3">
      <c r="B153" s="134"/>
      <c r="C153" s="135" t="s">
        <v>179</v>
      </c>
      <c r="D153" s="135" t="s">
        <v>148</v>
      </c>
      <c r="E153" s="136" t="s">
        <v>180</v>
      </c>
      <c r="F153" s="234" t="s">
        <v>181</v>
      </c>
      <c r="G153" s="222"/>
      <c r="H153" s="222"/>
      <c r="I153" s="222"/>
      <c r="J153" s="137" t="s">
        <v>151</v>
      </c>
      <c r="K153" s="138">
        <v>221.108</v>
      </c>
      <c r="L153" s="221">
        <v>0</v>
      </c>
      <c r="M153" s="222"/>
      <c r="N153" s="221">
        <f>ROUND(L153*K153,3)</f>
        <v>0</v>
      </c>
      <c r="O153" s="222"/>
      <c r="P153" s="222"/>
      <c r="Q153" s="222"/>
      <c r="R153" s="139"/>
      <c r="T153" s="140" t="s">
        <v>3</v>
      </c>
      <c r="U153" s="39" t="s">
        <v>39</v>
      </c>
      <c r="V153" s="141">
        <v>8.5000000000000006E-2</v>
      </c>
      <c r="W153" s="141">
        <f>V153*K153</f>
        <v>18.794180000000001</v>
      </c>
      <c r="X153" s="141">
        <v>0</v>
      </c>
      <c r="Y153" s="141">
        <f>X153*K153</f>
        <v>0</v>
      </c>
      <c r="Z153" s="141">
        <v>0</v>
      </c>
      <c r="AA153" s="142">
        <f>Z153*K153</f>
        <v>0</v>
      </c>
      <c r="AR153" s="16" t="s">
        <v>152</v>
      </c>
      <c r="AT153" s="16" t="s">
        <v>148</v>
      </c>
      <c r="AU153" s="16" t="s">
        <v>153</v>
      </c>
      <c r="AY153" s="16" t="s">
        <v>147</v>
      </c>
      <c r="BE153" s="143">
        <f>IF(U153="základná",N153,0)</f>
        <v>0</v>
      </c>
      <c r="BF153" s="143">
        <f>IF(U153="znížená",N153,0)</f>
        <v>0</v>
      </c>
      <c r="BG153" s="143">
        <f>IF(U153="zákl. prenesená",N153,0)</f>
        <v>0</v>
      </c>
      <c r="BH153" s="143">
        <f>IF(U153="zníž. prenesená",N153,0)</f>
        <v>0</v>
      </c>
      <c r="BI153" s="143">
        <f>IF(U153="nulová",N153,0)</f>
        <v>0</v>
      </c>
      <c r="BJ153" s="16" t="s">
        <v>153</v>
      </c>
      <c r="BK153" s="144">
        <f>ROUND(L153*K153,3)</f>
        <v>0</v>
      </c>
      <c r="BL153" s="16" t="s">
        <v>152</v>
      </c>
      <c r="BM153" s="16" t="s">
        <v>182</v>
      </c>
    </row>
    <row r="154" spans="2:65" s="1" customFormat="1" ht="31.5" customHeight="1" x14ac:dyDescent="0.3">
      <c r="B154" s="134"/>
      <c r="C154" s="135" t="s">
        <v>183</v>
      </c>
      <c r="D154" s="135" t="s">
        <v>148</v>
      </c>
      <c r="E154" s="136" t="s">
        <v>184</v>
      </c>
      <c r="F154" s="234" t="s">
        <v>185</v>
      </c>
      <c r="G154" s="222"/>
      <c r="H154" s="222"/>
      <c r="I154" s="222"/>
      <c r="J154" s="137" t="s">
        <v>151</v>
      </c>
      <c r="K154" s="138">
        <v>16.611999999999998</v>
      </c>
      <c r="L154" s="221">
        <v>0</v>
      </c>
      <c r="M154" s="222"/>
      <c r="N154" s="221">
        <f>ROUND(L154*K154,3)</f>
        <v>0</v>
      </c>
      <c r="O154" s="222"/>
      <c r="P154" s="222"/>
      <c r="Q154" s="222"/>
      <c r="R154" s="139"/>
      <c r="T154" s="140" t="s">
        <v>3</v>
      </c>
      <c r="U154" s="39" t="s">
        <v>39</v>
      </c>
      <c r="V154" s="141">
        <v>0.24199999999999999</v>
      </c>
      <c r="W154" s="141">
        <f>V154*K154</f>
        <v>4.0201039999999999</v>
      </c>
      <c r="X154" s="141">
        <v>0</v>
      </c>
      <c r="Y154" s="141">
        <f>X154*K154</f>
        <v>0</v>
      </c>
      <c r="Z154" s="141">
        <v>0</v>
      </c>
      <c r="AA154" s="142">
        <f>Z154*K154</f>
        <v>0</v>
      </c>
      <c r="AR154" s="16" t="s">
        <v>152</v>
      </c>
      <c r="AT154" s="16" t="s">
        <v>148</v>
      </c>
      <c r="AU154" s="16" t="s">
        <v>153</v>
      </c>
      <c r="AY154" s="16" t="s">
        <v>147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6" t="s">
        <v>153</v>
      </c>
      <c r="BK154" s="144">
        <f>ROUND(L154*K154,3)</f>
        <v>0</v>
      </c>
      <c r="BL154" s="16" t="s">
        <v>152</v>
      </c>
      <c r="BM154" s="16" t="s">
        <v>186</v>
      </c>
    </row>
    <row r="155" spans="2:65" s="1" customFormat="1" ht="22.5" customHeight="1" x14ac:dyDescent="0.3">
      <c r="B155" s="134"/>
      <c r="C155" s="169" t="s">
        <v>187</v>
      </c>
      <c r="D155" s="169" t="s">
        <v>188</v>
      </c>
      <c r="E155" s="170" t="s">
        <v>189</v>
      </c>
      <c r="F155" s="241" t="s">
        <v>190</v>
      </c>
      <c r="G155" s="242"/>
      <c r="H155" s="242"/>
      <c r="I155" s="242"/>
      <c r="J155" s="171" t="s">
        <v>191</v>
      </c>
      <c r="K155" s="172">
        <v>31.396999999999998</v>
      </c>
      <c r="L155" s="243">
        <v>0</v>
      </c>
      <c r="M155" s="242"/>
      <c r="N155" s="243">
        <f>ROUND(L155*K155,3)</f>
        <v>0</v>
      </c>
      <c r="O155" s="222"/>
      <c r="P155" s="222"/>
      <c r="Q155" s="222"/>
      <c r="R155" s="139"/>
      <c r="T155" s="140" t="s">
        <v>3</v>
      </c>
      <c r="U155" s="39" t="s">
        <v>39</v>
      </c>
      <c r="V155" s="141">
        <v>0</v>
      </c>
      <c r="W155" s="141">
        <f>V155*K155</f>
        <v>0</v>
      </c>
      <c r="X155" s="141">
        <v>1</v>
      </c>
      <c r="Y155" s="141">
        <f>X155*K155</f>
        <v>31.396999999999998</v>
      </c>
      <c r="Z155" s="141">
        <v>0</v>
      </c>
      <c r="AA155" s="142">
        <f>Z155*K155</f>
        <v>0</v>
      </c>
      <c r="AR155" s="16" t="s">
        <v>187</v>
      </c>
      <c r="AT155" s="16" t="s">
        <v>188</v>
      </c>
      <c r="AU155" s="16" t="s">
        <v>153</v>
      </c>
      <c r="AY155" s="16" t="s">
        <v>147</v>
      </c>
      <c r="BE155" s="143">
        <f>IF(U155="základná",N155,0)</f>
        <v>0</v>
      </c>
      <c r="BF155" s="143">
        <f>IF(U155="znížená",N155,0)</f>
        <v>0</v>
      </c>
      <c r="BG155" s="143">
        <f>IF(U155="zákl. prenesená",N155,0)</f>
        <v>0</v>
      </c>
      <c r="BH155" s="143">
        <f>IF(U155="zníž. prenesená",N155,0)</f>
        <v>0</v>
      </c>
      <c r="BI155" s="143">
        <f>IF(U155="nulová",N155,0)</f>
        <v>0</v>
      </c>
      <c r="BJ155" s="16" t="s">
        <v>153</v>
      </c>
      <c r="BK155" s="144">
        <f>ROUND(L155*K155,3)</f>
        <v>0</v>
      </c>
      <c r="BL155" s="16" t="s">
        <v>152</v>
      </c>
      <c r="BM155" s="16" t="s">
        <v>192</v>
      </c>
    </row>
    <row r="156" spans="2:65" s="1" customFormat="1" ht="31.5" customHeight="1" x14ac:dyDescent="0.3">
      <c r="B156" s="134"/>
      <c r="C156" s="135" t="s">
        <v>193</v>
      </c>
      <c r="D156" s="135" t="s">
        <v>148</v>
      </c>
      <c r="E156" s="136" t="s">
        <v>194</v>
      </c>
      <c r="F156" s="234" t="s">
        <v>195</v>
      </c>
      <c r="G156" s="222"/>
      <c r="H156" s="222"/>
      <c r="I156" s="222"/>
      <c r="J156" s="137" t="s">
        <v>196</v>
      </c>
      <c r="K156" s="138">
        <v>365.61</v>
      </c>
      <c r="L156" s="221">
        <v>0</v>
      </c>
      <c r="M156" s="222"/>
      <c r="N156" s="221">
        <f>ROUND(L156*K156,3)</f>
        <v>0</v>
      </c>
      <c r="O156" s="222"/>
      <c r="P156" s="222"/>
      <c r="Q156" s="222"/>
      <c r="R156" s="139"/>
      <c r="T156" s="140" t="s">
        <v>3</v>
      </c>
      <c r="U156" s="39" t="s">
        <v>39</v>
      </c>
      <c r="V156" s="141">
        <v>1.7000000000000001E-2</v>
      </c>
      <c r="W156" s="141">
        <f>V156*K156</f>
        <v>6.2153700000000009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16" t="s">
        <v>152</v>
      </c>
      <c r="AT156" s="16" t="s">
        <v>148</v>
      </c>
      <c r="AU156" s="16" t="s">
        <v>153</v>
      </c>
      <c r="AY156" s="16" t="s">
        <v>147</v>
      </c>
      <c r="BE156" s="143">
        <f>IF(U156="základná",N156,0)</f>
        <v>0</v>
      </c>
      <c r="BF156" s="143">
        <f>IF(U156="znížená",N156,0)</f>
        <v>0</v>
      </c>
      <c r="BG156" s="143">
        <f>IF(U156="zákl. prenesená",N156,0)</f>
        <v>0</v>
      </c>
      <c r="BH156" s="143">
        <f>IF(U156="zníž. prenesená",N156,0)</f>
        <v>0</v>
      </c>
      <c r="BI156" s="143">
        <f>IF(U156="nulová",N156,0)</f>
        <v>0</v>
      </c>
      <c r="BJ156" s="16" t="s">
        <v>153</v>
      </c>
      <c r="BK156" s="144">
        <f>ROUND(L156*K156,3)</f>
        <v>0</v>
      </c>
      <c r="BL156" s="16" t="s">
        <v>152</v>
      </c>
      <c r="BM156" s="16" t="s">
        <v>197</v>
      </c>
    </row>
    <row r="157" spans="2:65" s="10" customFormat="1" ht="31.5" customHeight="1" x14ac:dyDescent="0.3">
      <c r="B157" s="145"/>
      <c r="C157" s="146"/>
      <c r="D157" s="146"/>
      <c r="E157" s="147" t="s">
        <v>3</v>
      </c>
      <c r="F157" s="237" t="s">
        <v>198</v>
      </c>
      <c r="G157" s="238"/>
      <c r="H157" s="238"/>
      <c r="I157" s="238"/>
      <c r="J157" s="146"/>
      <c r="K157" s="148">
        <v>15.79</v>
      </c>
      <c r="L157" s="146"/>
      <c r="M157" s="146"/>
      <c r="N157" s="146"/>
      <c r="O157" s="146"/>
      <c r="P157" s="146"/>
      <c r="Q157" s="146"/>
      <c r="R157" s="149"/>
      <c r="T157" s="150"/>
      <c r="U157" s="146"/>
      <c r="V157" s="146"/>
      <c r="W157" s="146"/>
      <c r="X157" s="146"/>
      <c r="Y157" s="146"/>
      <c r="Z157" s="146"/>
      <c r="AA157" s="151"/>
      <c r="AT157" s="152" t="s">
        <v>156</v>
      </c>
      <c r="AU157" s="152" t="s">
        <v>153</v>
      </c>
      <c r="AV157" s="10" t="s">
        <v>153</v>
      </c>
      <c r="AW157" s="10" t="s">
        <v>29</v>
      </c>
      <c r="AX157" s="10" t="s">
        <v>72</v>
      </c>
      <c r="AY157" s="152" t="s">
        <v>147</v>
      </c>
    </row>
    <row r="158" spans="2:65" s="10" customFormat="1" ht="31.5" customHeight="1" x14ac:dyDescent="0.3">
      <c r="B158" s="145"/>
      <c r="C158" s="146"/>
      <c r="D158" s="146"/>
      <c r="E158" s="147" t="s">
        <v>3</v>
      </c>
      <c r="F158" s="244" t="s">
        <v>199</v>
      </c>
      <c r="G158" s="238"/>
      <c r="H158" s="238"/>
      <c r="I158" s="238"/>
      <c r="J158" s="146"/>
      <c r="K158" s="148">
        <v>220.22</v>
      </c>
      <c r="L158" s="146"/>
      <c r="M158" s="146"/>
      <c r="N158" s="146"/>
      <c r="O158" s="146"/>
      <c r="P158" s="146"/>
      <c r="Q158" s="146"/>
      <c r="R158" s="149"/>
      <c r="T158" s="150"/>
      <c r="U158" s="146"/>
      <c r="V158" s="146"/>
      <c r="W158" s="146"/>
      <c r="X158" s="146"/>
      <c r="Y158" s="146"/>
      <c r="Z158" s="146"/>
      <c r="AA158" s="151"/>
      <c r="AT158" s="152" t="s">
        <v>156</v>
      </c>
      <c r="AU158" s="152" t="s">
        <v>153</v>
      </c>
      <c r="AV158" s="10" t="s">
        <v>153</v>
      </c>
      <c r="AW158" s="10" t="s">
        <v>29</v>
      </c>
      <c r="AX158" s="10" t="s">
        <v>72</v>
      </c>
      <c r="AY158" s="152" t="s">
        <v>147</v>
      </c>
    </row>
    <row r="159" spans="2:65" s="10" customFormat="1" ht="31.5" customHeight="1" x14ac:dyDescent="0.3">
      <c r="B159" s="145"/>
      <c r="C159" s="146"/>
      <c r="D159" s="146"/>
      <c r="E159" s="147" t="s">
        <v>3</v>
      </c>
      <c r="F159" s="244" t="s">
        <v>200</v>
      </c>
      <c r="G159" s="238"/>
      <c r="H159" s="238"/>
      <c r="I159" s="238"/>
      <c r="J159" s="146"/>
      <c r="K159" s="148">
        <v>96.85</v>
      </c>
      <c r="L159" s="146"/>
      <c r="M159" s="146"/>
      <c r="N159" s="146"/>
      <c r="O159" s="146"/>
      <c r="P159" s="146"/>
      <c r="Q159" s="146"/>
      <c r="R159" s="149"/>
      <c r="T159" s="150"/>
      <c r="U159" s="146"/>
      <c r="V159" s="146"/>
      <c r="W159" s="146"/>
      <c r="X159" s="146"/>
      <c r="Y159" s="146"/>
      <c r="Z159" s="146"/>
      <c r="AA159" s="151"/>
      <c r="AT159" s="152" t="s">
        <v>156</v>
      </c>
      <c r="AU159" s="152" t="s">
        <v>153</v>
      </c>
      <c r="AV159" s="10" t="s">
        <v>153</v>
      </c>
      <c r="AW159" s="10" t="s">
        <v>29</v>
      </c>
      <c r="AX159" s="10" t="s">
        <v>72</v>
      </c>
      <c r="AY159" s="152" t="s">
        <v>147</v>
      </c>
    </row>
    <row r="160" spans="2:65" s="10" customFormat="1" ht="31.5" customHeight="1" x14ac:dyDescent="0.3">
      <c r="B160" s="145"/>
      <c r="C160" s="146"/>
      <c r="D160" s="146"/>
      <c r="E160" s="147" t="s">
        <v>3</v>
      </c>
      <c r="F160" s="244" t="s">
        <v>201</v>
      </c>
      <c r="G160" s="238"/>
      <c r="H160" s="238"/>
      <c r="I160" s="238"/>
      <c r="J160" s="146"/>
      <c r="K160" s="148">
        <v>32.75</v>
      </c>
      <c r="L160" s="146"/>
      <c r="M160" s="146"/>
      <c r="N160" s="146"/>
      <c r="O160" s="146"/>
      <c r="P160" s="146"/>
      <c r="Q160" s="146"/>
      <c r="R160" s="149"/>
      <c r="T160" s="150"/>
      <c r="U160" s="146"/>
      <c r="V160" s="146"/>
      <c r="W160" s="146"/>
      <c r="X160" s="146"/>
      <c r="Y160" s="146"/>
      <c r="Z160" s="146"/>
      <c r="AA160" s="151"/>
      <c r="AT160" s="152" t="s">
        <v>156</v>
      </c>
      <c r="AU160" s="152" t="s">
        <v>153</v>
      </c>
      <c r="AV160" s="10" t="s">
        <v>153</v>
      </c>
      <c r="AW160" s="10" t="s">
        <v>29</v>
      </c>
      <c r="AX160" s="10" t="s">
        <v>72</v>
      </c>
      <c r="AY160" s="152" t="s">
        <v>147</v>
      </c>
    </row>
    <row r="161" spans="2:65" s="11" customFormat="1" ht="22.5" customHeight="1" x14ac:dyDescent="0.3">
      <c r="B161" s="153"/>
      <c r="C161" s="154"/>
      <c r="D161" s="154"/>
      <c r="E161" s="155" t="s">
        <v>3</v>
      </c>
      <c r="F161" s="239" t="s">
        <v>160</v>
      </c>
      <c r="G161" s="240"/>
      <c r="H161" s="240"/>
      <c r="I161" s="240"/>
      <c r="J161" s="154"/>
      <c r="K161" s="156">
        <v>365.61</v>
      </c>
      <c r="L161" s="154"/>
      <c r="M161" s="154"/>
      <c r="N161" s="154"/>
      <c r="O161" s="154"/>
      <c r="P161" s="154"/>
      <c r="Q161" s="154"/>
      <c r="R161" s="157"/>
      <c r="T161" s="158"/>
      <c r="U161" s="154"/>
      <c r="V161" s="154"/>
      <c r="W161" s="154"/>
      <c r="X161" s="154"/>
      <c r="Y161" s="154"/>
      <c r="Z161" s="154"/>
      <c r="AA161" s="159"/>
      <c r="AT161" s="160" t="s">
        <v>156</v>
      </c>
      <c r="AU161" s="160" t="s">
        <v>153</v>
      </c>
      <c r="AV161" s="11" t="s">
        <v>152</v>
      </c>
      <c r="AW161" s="11" t="s">
        <v>29</v>
      </c>
      <c r="AX161" s="11" t="s">
        <v>79</v>
      </c>
      <c r="AY161" s="160" t="s">
        <v>147</v>
      </c>
    </row>
    <row r="162" spans="2:65" s="1" customFormat="1" ht="44.25" customHeight="1" x14ac:dyDescent="0.3">
      <c r="B162" s="134"/>
      <c r="C162" s="135" t="s">
        <v>202</v>
      </c>
      <c r="D162" s="135" t="s">
        <v>148</v>
      </c>
      <c r="E162" s="136" t="s">
        <v>203</v>
      </c>
      <c r="F162" s="234" t="s">
        <v>204</v>
      </c>
      <c r="G162" s="222"/>
      <c r="H162" s="222"/>
      <c r="I162" s="222"/>
      <c r="J162" s="137" t="s">
        <v>205</v>
      </c>
      <c r="K162" s="138">
        <v>12</v>
      </c>
      <c r="L162" s="221">
        <v>0</v>
      </c>
      <c r="M162" s="222"/>
      <c r="N162" s="221">
        <f t="shared" ref="N162:N167" si="0">ROUND(L162*K162,3)</f>
        <v>0</v>
      </c>
      <c r="O162" s="222"/>
      <c r="P162" s="222"/>
      <c r="Q162" s="222"/>
      <c r="R162" s="139"/>
      <c r="T162" s="140" t="s">
        <v>3</v>
      </c>
      <c r="U162" s="39" t="s">
        <v>39</v>
      </c>
      <c r="V162" s="141">
        <v>1.167</v>
      </c>
      <c r="W162" s="141">
        <f t="shared" ref="W162:W167" si="1">V162*K162</f>
        <v>14.004000000000001</v>
      </c>
      <c r="X162" s="141">
        <v>0</v>
      </c>
      <c r="Y162" s="141">
        <f t="shared" ref="Y162:Y167" si="2">X162*K162</f>
        <v>0</v>
      </c>
      <c r="Z162" s="141">
        <v>0</v>
      </c>
      <c r="AA162" s="142">
        <f t="shared" ref="AA162:AA167" si="3">Z162*K162</f>
        <v>0</v>
      </c>
      <c r="AR162" s="16" t="s">
        <v>152</v>
      </c>
      <c r="AT162" s="16" t="s">
        <v>148</v>
      </c>
      <c r="AU162" s="16" t="s">
        <v>153</v>
      </c>
      <c r="AY162" s="16" t="s">
        <v>147</v>
      </c>
      <c r="BE162" s="143">
        <f t="shared" ref="BE162:BE167" si="4">IF(U162="základná",N162,0)</f>
        <v>0</v>
      </c>
      <c r="BF162" s="143">
        <f t="shared" ref="BF162:BF167" si="5">IF(U162="znížená",N162,0)</f>
        <v>0</v>
      </c>
      <c r="BG162" s="143">
        <f t="shared" ref="BG162:BG167" si="6">IF(U162="zákl. prenesená",N162,0)</f>
        <v>0</v>
      </c>
      <c r="BH162" s="143">
        <f t="shared" ref="BH162:BH167" si="7">IF(U162="zníž. prenesená",N162,0)</f>
        <v>0</v>
      </c>
      <c r="BI162" s="143">
        <f t="shared" ref="BI162:BI167" si="8">IF(U162="nulová",N162,0)</f>
        <v>0</v>
      </c>
      <c r="BJ162" s="16" t="s">
        <v>153</v>
      </c>
      <c r="BK162" s="144">
        <f t="shared" ref="BK162:BK167" si="9">ROUND(L162*K162,3)</f>
        <v>0</v>
      </c>
      <c r="BL162" s="16" t="s">
        <v>152</v>
      </c>
      <c r="BM162" s="16" t="s">
        <v>206</v>
      </c>
    </row>
    <row r="163" spans="2:65" s="1" customFormat="1" ht="44.25" customHeight="1" x14ac:dyDescent="0.3">
      <c r="B163" s="134"/>
      <c r="C163" s="135" t="s">
        <v>207</v>
      </c>
      <c r="D163" s="135" t="s">
        <v>148</v>
      </c>
      <c r="E163" s="136" t="s">
        <v>208</v>
      </c>
      <c r="F163" s="234" t="s">
        <v>209</v>
      </c>
      <c r="G163" s="222"/>
      <c r="H163" s="222"/>
      <c r="I163" s="222"/>
      <c r="J163" s="137" t="s">
        <v>205</v>
      </c>
      <c r="K163" s="138">
        <v>10</v>
      </c>
      <c r="L163" s="221">
        <v>0</v>
      </c>
      <c r="M163" s="222"/>
      <c r="N163" s="221">
        <f t="shared" si="0"/>
        <v>0</v>
      </c>
      <c r="O163" s="222"/>
      <c r="P163" s="222"/>
      <c r="Q163" s="222"/>
      <c r="R163" s="139"/>
      <c r="T163" s="140" t="s">
        <v>3</v>
      </c>
      <c r="U163" s="39" t="s">
        <v>39</v>
      </c>
      <c r="V163" s="141">
        <v>3.3429000000000002</v>
      </c>
      <c r="W163" s="141">
        <f t="shared" si="1"/>
        <v>33.429000000000002</v>
      </c>
      <c r="X163" s="141">
        <v>0</v>
      </c>
      <c r="Y163" s="141">
        <f t="shared" si="2"/>
        <v>0</v>
      </c>
      <c r="Z163" s="141">
        <v>0</v>
      </c>
      <c r="AA163" s="142">
        <f t="shared" si="3"/>
        <v>0</v>
      </c>
      <c r="AR163" s="16" t="s">
        <v>152</v>
      </c>
      <c r="AT163" s="16" t="s">
        <v>148</v>
      </c>
      <c r="AU163" s="16" t="s">
        <v>153</v>
      </c>
      <c r="AY163" s="16" t="s">
        <v>147</v>
      </c>
      <c r="BE163" s="143">
        <f t="shared" si="4"/>
        <v>0</v>
      </c>
      <c r="BF163" s="143">
        <f t="shared" si="5"/>
        <v>0</v>
      </c>
      <c r="BG163" s="143">
        <f t="shared" si="6"/>
        <v>0</v>
      </c>
      <c r="BH163" s="143">
        <f t="shared" si="7"/>
        <v>0</v>
      </c>
      <c r="BI163" s="143">
        <f t="shared" si="8"/>
        <v>0</v>
      </c>
      <c r="BJ163" s="16" t="s">
        <v>153</v>
      </c>
      <c r="BK163" s="144">
        <f t="shared" si="9"/>
        <v>0</v>
      </c>
      <c r="BL163" s="16" t="s">
        <v>152</v>
      </c>
      <c r="BM163" s="16" t="s">
        <v>210</v>
      </c>
    </row>
    <row r="164" spans="2:65" s="1" customFormat="1" ht="31.5" customHeight="1" x14ac:dyDescent="0.3">
      <c r="B164" s="134"/>
      <c r="C164" s="135" t="s">
        <v>211</v>
      </c>
      <c r="D164" s="135" t="s">
        <v>148</v>
      </c>
      <c r="E164" s="136" t="s">
        <v>212</v>
      </c>
      <c r="F164" s="234" t="s">
        <v>213</v>
      </c>
      <c r="G164" s="222"/>
      <c r="H164" s="222"/>
      <c r="I164" s="222"/>
      <c r="J164" s="137" t="s">
        <v>205</v>
      </c>
      <c r="K164" s="138">
        <v>12</v>
      </c>
      <c r="L164" s="221">
        <v>0</v>
      </c>
      <c r="M164" s="222"/>
      <c r="N164" s="221">
        <f t="shared" si="0"/>
        <v>0</v>
      </c>
      <c r="O164" s="222"/>
      <c r="P164" s="222"/>
      <c r="Q164" s="222"/>
      <c r="R164" s="139"/>
      <c r="T164" s="140" t="s">
        <v>3</v>
      </c>
      <c r="U164" s="39" t="s">
        <v>39</v>
      </c>
      <c r="V164" s="141">
        <v>0.27006999999999998</v>
      </c>
      <c r="W164" s="141">
        <f t="shared" si="1"/>
        <v>3.2408399999999995</v>
      </c>
      <c r="X164" s="141">
        <v>0</v>
      </c>
      <c r="Y164" s="141">
        <f t="shared" si="2"/>
        <v>0</v>
      </c>
      <c r="Z164" s="141">
        <v>0</v>
      </c>
      <c r="AA164" s="142">
        <f t="shared" si="3"/>
        <v>0</v>
      </c>
      <c r="AR164" s="16" t="s">
        <v>152</v>
      </c>
      <c r="AT164" s="16" t="s">
        <v>148</v>
      </c>
      <c r="AU164" s="16" t="s">
        <v>153</v>
      </c>
      <c r="AY164" s="16" t="s">
        <v>147</v>
      </c>
      <c r="BE164" s="143">
        <f t="shared" si="4"/>
        <v>0</v>
      </c>
      <c r="BF164" s="143">
        <f t="shared" si="5"/>
        <v>0</v>
      </c>
      <c r="BG164" s="143">
        <f t="shared" si="6"/>
        <v>0</v>
      </c>
      <c r="BH164" s="143">
        <f t="shared" si="7"/>
        <v>0</v>
      </c>
      <c r="BI164" s="143">
        <f t="shared" si="8"/>
        <v>0</v>
      </c>
      <c r="BJ164" s="16" t="s">
        <v>153</v>
      </c>
      <c r="BK164" s="144">
        <f t="shared" si="9"/>
        <v>0</v>
      </c>
      <c r="BL164" s="16" t="s">
        <v>152</v>
      </c>
      <c r="BM164" s="16" t="s">
        <v>214</v>
      </c>
    </row>
    <row r="165" spans="2:65" s="1" customFormat="1" ht="31.5" customHeight="1" x14ac:dyDescent="0.3">
      <c r="B165" s="134"/>
      <c r="C165" s="169" t="s">
        <v>215</v>
      </c>
      <c r="D165" s="169" t="s">
        <v>188</v>
      </c>
      <c r="E165" s="170" t="s">
        <v>216</v>
      </c>
      <c r="F165" s="241" t="s">
        <v>217</v>
      </c>
      <c r="G165" s="242"/>
      <c r="H165" s="242"/>
      <c r="I165" s="242"/>
      <c r="J165" s="171" t="s">
        <v>205</v>
      </c>
      <c r="K165" s="172">
        <v>12.36</v>
      </c>
      <c r="L165" s="243">
        <v>0</v>
      </c>
      <c r="M165" s="242"/>
      <c r="N165" s="243">
        <f t="shared" si="0"/>
        <v>0</v>
      </c>
      <c r="O165" s="222"/>
      <c r="P165" s="222"/>
      <c r="Q165" s="222"/>
      <c r="R165" s="139"/>
      <c r="T165" s="140" t="s">
        <v>3</v>
      </c>
      <c r="U165" s="39" t="s">
        <v>39</v>
      </c>
      <c r="V165" s="141">
        <v>0</v>
      </c>
      <c r="W165" s="141">
        <f t="shared" si="1"/>
        <v>0</v>
      </c>
      <c r="X165" s="141">
        <v>1E-3</v>
      </c>
      <c r="Y165" s="141">
        <f t="shared" si="2"/>
        <v>1.2359999999999999E-2</v>
      </c>
      <c r="Z165" s="141">
        <v>0</v>
      </c>
      <c r="AA165" s="142">
        <f t="shared" si="3"/>
        <v>0</v>
      </c>
      <c r="AR165" s="16" t="s">
        <v>187</v>
      </c>
      <c r="AT165" s="16" t="s">
        <v>188</v>
      </c>
      <c r="AU165" s="16" t="s">
        <v>153</v>
      </c>
      <c r="AY165" s="16" t="s">
        <v>147</v>
      </c>
      <c r="BE165" s="143">
        <f t="shared" si="4"/>
        <v>0</v>
      </c>
      <c r="BF165" s="143">
        <f t="shared" si="5"/>
        <v>0</v>
      </c>
      <c r="BG165" s="143">
        <f t="shared" si="6"/>
        <v>0</v>
      </c>
      <c r="BH165" s="143">
        <f t="shared" si="7"/>
        <v>0</v>
      </c>
      <c r="BI165" s="143">
        <f t="shared" si="8"/>
        <v>0</v>
      </c>
      <c r="BJ165" s="16" t="s">
        <v>153</v>
      </c>
      <c r="BK165" s="144">
        <f t="shared" si="9"/>
        <v>0</v>
      </c>
      <c r="BL165" s="16" t="s">
        <v>152</v>
      </c>
      <c r="BM165" s="16" t="s">
        <v>218</v>
      </c>
    </row>
    <row r="166" spans="2:65" s="1" customFormat="1" ht="31.5" customHeight="1" x14ac:dyDescent="0.3">
      <c r="B166" s="134"/>
      <c r="C166" s="135" t="s">
        <v>219</v>
      </c>
      <c r="D166" s="135" t="s">
        <v>148</v>
      </c>
      <c r="E166" s="136" t="s">
        <v>220</v>
      </c>
      <c r="F166" s="234" t="s">
        <v>221</v>
      </c>
      <c r="G166" s="222"/>
      <c r="H166" s="222"/>
      <c r="I166" s="222"/>
      <c r="J166" s="137" t="s">
        <v>205</v>
      </c>
      <c r="K166" s="138">
        <v>10</v>
      </c>
      <c r="L166" s="221">
        <v>0</v>
      </c>
      <c r="M166" s="222"/>
      <c r="N166" s="221">
        <f t="shared" si="0"/>
        <v>0</v>
      </c>
      <c r="O166" s="222"/>
      <c r="P166" s="222"/>
      <c r="Q166" s="222"/>
      <c r="R166" s="139"/>
      <c r="T166" s="140" t="s">
        <v>3</v>
      </c>
      <c r="U166" s="39" t="s">
        <v>39</v>
      </c>
      <c r="V166" s="141">
        <v>1.19831</v>
      </c>
      <c r="W166" s="141">
        <f t="shared" si="1"/>
        <v>11.9831</v>
      </c>
      <c r="X166" s="141">
        <v>0</v>
      </c>
      <c r="Y166" s="141">
        <f t="shared" si="2"/>
        <v>0</v>
      </c>
      <c r="Z166" s="141">
        <v>0</v>
      </c>
      <c r="AA166" s="142">
        <f t="shared" si="3"/>
        <v>0</v>
      </c>
      <c r="AR166" s="16" t="s">
        <v>152</v>
      </c>
      <c r="AT166" s="16" t="s">
        <v>148</v>
      </c>
      <c r="AU166" s="16" t="s">
        <v>153</v>
      </c>
      <c r="AY166" s="16" t="s">
        <v>147</v>
      </c>
      <c r="BE166" s="143">
        <f t="shared" si="4"/>
        <v>0</v>
      </c>
      <c r="BF166" s="143">
        <f t="shared" si="5"/>
        <v>0</v>
      </c>
      <c r="BG166" s="143">
        <f t="shared" si="6"/>
        <v>0</v>
      </c>
      <c r="BH166" s="143">
        <f t="shared" si="7"/>
        <v>0</v>
      </c>
      <c r="BI166" s="143">
        <f t="shared" si="8"/>
        <v>0</v>
      </c>
      <c r="BJ166" s="16" t="s">
        <v>153</v>
      </c>
      <c r="BK166" s="144">
        <f t="shared" si="9"/>
        <v>0</v>
      </c>
      <c r="BL166" s="16" t="s">
        <v>152</v>
      </c>
      <c r="BM166" s="16" t="s">
        <v>222</v>
      </c>
    </row>
    <row r="167" spans="2:65" s="1" customFormat="1" ht="22.5" customHeight="1" x14ac:dyDescent="0.3">
      <c r="B167" s="134"/>
      <c r="C167" s="169" t="s">
        <v>223</v>
      </c>
      <c r="D167" s="169" t="s">
        <v>188</v>
      </c>
      <c r="E167" s="170" t="s">
        <v>224</v>
      </c>
      <c r="F167" s="241" t="s">
        <v>225</v>
      </c>
      <c r="G167" s="242"/>
      <c r="H167" s="242"/>
      <c r="I167" s="242"/>
      <c r="J167" s="171" t="s">
        <v>205</v>
      </c>
      <c r="K167" s="172">
        <v>10.3</v>
      </c>
      <c r="L167" s="243">
        <v>0</v>
      </c>
      <c r="M167" s="242"/>
      <c r="N167" s="243">
        <f t="shared" si="0"/>
        <v>0</v>
      </c>
      <c r="O167" s="222"/>
      <c r="P167" s="222"/>
      <c r="Q167" s="222"/>
      <c r="R167" s="139"/>
      <c r="T167" s="140" t="s">
        <v>3</v>
      </c>
      <c r="U167" s="39" t="s">
        <v>39</v>
      </c>
      <c r="V167" s="141">
        <v>0</v>
      </c>
      <c r="W167" s="141">
        <f t="shared" si="1"/>
        <v>0</v>
      </c>
      <c r="X167" s="141">
        <v>1.1999999999999999E-3</v>
      </c>
      <c r="Y167" s="141">
        <f t="shared" si="2"/>
        <v>1.2359999999999999E-2</v>
      </c>
      <c r="Z167" s="141">
        <v>0</v>
      </c>
      <c r="AA167" s="142">
        <f t="shared" si="3"/>
        <v>0</v>
      </c>
      <c r="AR167" s="16" t="s">
        <v>187</v>
      </c>
      <c r="AT167" s="16" t="s">
        <v>188</v>
      </c>
      <c r="AU167" s="16" t="s">
        <v>153</v>
      </c>
      <c r="AY167" s="16" t="s">
        <v>147</v>
      </c>
      <c r="BE167" s="143">
        <f t="shared" si="4"/>
        <v>0</v>
      </c>
      <c r="BF167" s="143">
        <f t="shared" si="5"/>
        <v>0</v>
      </c>
      <c r="BG167" s="143">
        <f t="shared" si="6"/>
        <v>0</v>
      </c>
      <c r="BH167" s="143">
        <f t="shared" si="7"/>
        <v>0</v>
      </c>
      <c r="BI167" s="143">
        <f t="shared" si="8"/>
        <v>0</v>
      </c>
      <c r="BJ167" s="16" t="s">
        <v>153</v>
      </c>
      <c r="BK167" s="144">
        <f t="shared" si="9"/>
        <v>0</v>
      </c>
      <c r="BL167" s="16" t="s">
        <v>152</v>
      </c>
      <c r="BM167" s="16" t="s">
        <v>226</v>
      </c>
    </row>
    <row r="168" spans="2:65" s="9" customFormat="1" ht="29.85" customHeight="1" x14ac:dyDescent="0.3">
      <c r="B168" s="123"/>
      <c r="C168" s="124"/>
      <c r="D168" s="133" t="s">
        <v>109</v>
      </c>
      <c r="E168" s="133"/>
      <c r="F168" s="133"/>
      <c r="G168" s="133"/>
      <c r="H168" s="133"/>
      <c r="I168" s="133"/>
      <c r="J168" s="133"/>
      <c r="K168" s="133"/>
      <c r="L168" s="133"/>
      <c r="M168" s="133"/>
      <c r="N168" s="230">
        <f>BK168</f>
        <v>0</v>
      </c>
      <c r="O168" s="231"/>
      <c r="P168" s="231"/>
      <c r="Q168" s="231"/>
      <c r="R168" s="126"/>
      <c r="T168" s="127"/>
      <c r="U168" s="124"/>
      <c r="V168" s="124"/>
      <c r="W168" s="128">
        <f>SUM(W169:W180)</f>
        <v>35.185878000000002</v>
      </c>
      <c r="X168" s="124"/>
      <c r="Y168" s="128">
        <f>SUM(Y169:Y180)</f>
        <v>11.8749415</v>
      </c>
      <c r="Z168" s="124"/>
      <c r="AA168" s="129">
        <f>SUM(AA169:AA180)</f>
        <v>0</v>
      </c>
      <c r="AR168" s="130" t="s">
        <v>79</v>
      </c>
      <c r="AT168" s="131" t="s">
        <v>71</v>
      </c>
      <c r="AU168" s="131" t="s">
        <v>79</v>
      </c>
      <c r="AY168" s="130" t="s">
        <v>147</v>
      </c>
      <c r="BK168" s="132">
        <f>SUM(BK169:BK180)</f>
        <v>0</v>
      </c>
    </row>
    <row r="169" spans="2:65" s="1" customFormat="1" ht="22.5" customHeight="1" x14ac:dyDescent="0.3">
      <c r="B169" s="134"/>
      <c r="C169" s="135" t="s">
        <v>227</v>
      </c>
      <c r="D169" s="135" t="s">
        <v>148</v>
      </c>
      <c r="E169" s="136" t="s">
        <v>228</v>
      </c>
      <c r="F169" s="234" t="s">
        <v>229</v>
      </c>
      <c r="G169" s="222"/>
      <c r="H169" s="222"/>
      <c r="I169" s="222"/>
      <c r="J169" s="137" t="s">
        <v>230</v>
      </c>
      <c r="K169" s="138">
        <v>46.143999999999998</v>
      </c>
      <c r="L169" s="221">
        <v>0</v>
      </c>
      <c r="M169" s="222"/>
      <c r="N169" s="221">
        <f>ROUND(L169*K169,3)</f>
        <v>0</v>
      </c>
      <c r="O169" s="222"/>
      <c r="P169" s="222"/>
      <c r="Q169" s="222"/>
      <c r="R169" s="139"/>
      <c r="T169" s="140" t="s">
        <v>3</v>
      </c>
      <c r="U169" s="39" t="s">
        <v>39</v>
      </c>
      <c r="V169" s="141">
        <v>0.24199999999999999</v>
      </c>
      <c r="W169" s="141">
        <f>V169*K169</f>
        <v>11.166848</v>
      </c>
      <c r="X169" s="141">
        <v>0.25195000000000001</v>
      </c>
      <c r="Y169" s="141">
        <f>X169*K169</f>
        <v>11.625980800000001</v>
      </c>
      <c r="Z169" s="141">
        <v>0</v>
      </c>
      <c r="AA169" s="142">
        <f>Z169*K169</f>
        <v>0</v>
      </c>
      <c r="AR169" s="16" t="s">
        <v>152</v>
      </c>
      <c r="AT169" s="16" t="s">
        <v>148</v>
      </c>
      <c r="AU169" s="16" t="s">
        <v>153</v>
      </c>
      <c r="AY169" s="16" t="s">
        <v>147</v>
      </c>
      <c r="BE169" s="143">
        <f>IF(U169="základná",N169,0)</f>
        <v>0</v>
      </c>
      <c r="BF169" s="143">
        <f>IF(U169="znížená",N169,0)</f>
        <v>0</v>
      </c>
      <c r="BG169" s="143">
        <f>IF(U169="zákl. prenesená",N169,0)</f>
        <v>0</v>
      </c>
      <c r="BH169" s="143">
        <f>IF(U169="zníž. prenesená",N169,0)</f>
        <v>0</v>
      </c>
      <c r="BI169" s="143">
        <f>IF(U169="nulová",N169,0)</f>
        <v>0</v>
      </c>
      <c r="BJ169" s="16" t="s">
        <v>153</v>
      </c>
      <c r="BK169" s="144">
        <f>ROUND(L169*K169,3)</f>
        <v>0</v>
      </c>
      <c r="BL169" s="16" t="s">
        <v>152</v>
      </c>
      <c r="BM169" s="16" t="s">
        <v>231</v>
      </c>
    </row>
    <row r="170" spans="2:65" s="12" customFormat="1" ht="22.5" customHeight="1" x14ac:dyDescent="0.3">
      <c r="B170" s="161"/>
      <c r="C170" s="162"/>
      <c r="D170" s="162"/>
      <c r="E170" s="163" t="s">
        <v>3</v>
      </c>
      <c r="F170" s="245" t="s">
        <v>232</v>
      </c>
      <c r="G170" s="246"/>
      <c r="H170" s="246"/>
      <c r="I170" s="246"/>
      <c r="J170" s="162"/>
      <c r="K170" s="164" t="s">
        <v>3</v>
      </c>
      <c r="L170" s="162"/>
      <c r="M170" s="162"/>
      <c r="N170" s="162"/>
      <c r="O170" s="162"/>
      <c r="P170" s="162"/>
      <c r="Q170" s="162"/>
      <c r="R170" s="165"/>
      <c r="T170" s="166"/>
      <c r="U170" s="162"/>
      <c r="V170" s="162"/>
      <c r="W170" s="162"/>
      <c r="X170" s="162"/>
      <c r="Y170" s="162"/>
      <c r="Z170" s="162"/>
      <c r="AA170" s="167"/>
      <c r="AT170" s="168" t="s">
        <v>156</v>
      </c>
      <c r="AU170" s="168" t="s">
        <v>153</v>
      </c>
      <c r="AV170" s="12" t="s">
        <v>79</v>
      </c>
      <c r="AW170" s="12" t="s">
        <v>29</v>
      </c>
      <c r="AX170" s="12" t="s">
        <v>72</v>
      </c>
      <c r="AY170" s="168" t="s">
        <v>147</v>
      </c>
    </row>
    <row r="171" spans="2:65" s="10" customFormat="1" ht="22.5" customHeight="1" x14ac:dyDescent="0.3">
      <c r="B171" s="145"/>
      <c r="C171" s="146"/>
      <c r="D171" s="146"/>
      <c r="E171" s="147" t="s">
        <v>3</v>
      </c>
      <c r="F171" s="244" t="s">
        <v>233</v>
      </c>
      <c r="G171" s="238"/>
      <c r="H171" s="238"/>
      <c r="I171" s="238"/>
      <c r="J171" s="146"/>
      <c r="K171" s="148">
        <v>46.143999999999998</v>
      </c>
      <c r="L171" s="146"/>
      <c r="M171" s="146"/>
      <c r="N171" s="146"/>
      <c r="O171" s="146"/>
      <c r="P171" s="146"/>
      <c r="Q171" s="146"/>
      <c r="R171" s="149"/>
      <c r="T171" s="150"/>
      <c r="U171" s="146"/>
      <c r="V171" s="146"/>
      <c r="W171" s="146"/>
      <c r="X171" s="146"/>
      <c r="Y171" s="146"/>
      <c r="Z171" s="146"/>
      <c r="AA171" s="151"/>
      <c r="AT171" s="152" t="s">
        <v>156</v>
      </c>
      <c r="AU171" s="152" t="s">
        <v>153</v>
      </c>
      <c r="AV171" s="10" t="s">
        <v>153</v>
      </c>
      <c r="AW171" s="10" t="s">
        <v>29</v>
      </c>
      <c r="AX171" s="10" t="s">
        <v>72</v>
      </c>
      <c r="AY171" s="152" t="s">
        <v>147</v>
      </c>
    </row>
    <row r="172" spans="2:65" s="11" customFormat="1" ht="22.5" customHeight="1" x14ac:dyDescent="0.3">
      <c r="B172" s="153"/>
      <c r="C172" s="154"/>
      <c r="D172" s="154"/>
      <c r="E172" s="155" t="s">
        <v>3</v>
      </c>
      <c r="F172" s="239" t="s">
        <v>160</v>
      </c>
      <c r="G172" s="240"/>
      <c r="H172" s="240"/>
      <c r="I172" s="240"/>
      <c r="J172" s="154"/>
      <c r="K172" s="156">
        <v>46.143999999999998</v>
      </c>
      <c r="L172" s="154"/>
      <c r="M172" s="154"/>
      <c r="N172" s="154"/>
      <c r="O172" s="154"/>
      <c r="P172" s="154"/>
      <c r="Q172" s="154"/>
      <c r="R172" s="157"/>
      <c r="T172" s="158"/>
      <c r="U172" s="154"/>
      <c r="V172" s="154"/>
      <c r="W172" s="154"/>
      <c r="X172" s="154"/>
      <c r="Y172" s="154"/>
      <c r="Z172" s="154"/>
      <c r="AA172" s="159"/>
      <c r="AT172" s="160" t="s">
        <v>156</v>
      </c>
      <c r="AU172" s="160" t="s">
        <v>153</v>
      </c>
      <c r="AV172" s="11" t="s">
        <v>152</v>
      </c>
      <c r="AW172" s="11" t="s">
        <v>29</v>
      </c>
      <c r="AX172" s="11" t="s">
        <v>79</v>
      </c>
      <c r="AY172" s="160" t="s">
        <v>147</v>
      </c>
    </row>
    <row r="173" spans="2:65" s="1" customFormat="1" ht="31.5" customHeight="1" x14ac:dyDescent="0.3">
      <c r="B173" s="134"/>
      <c r="C173" s="135" t="s">
        <v>234</v>
      </c>
      <c r="D173" s="135" t="s">
        <v>148</v>
      </c>
      <c r="E173" s="136" t="s">
        <v>235</v>
      </c>
      <c r="F173" s="234" t="s">
        <v>236</v>
      </c>
      <c r="G173" s="222"/>
      <c r="H173" s="222"/>
      <c r="I173" s="222"/>
      <c r="J173" s="137" t="s">
        <v>196</v>
      </c>
      <c r="K173" s="138">
        <v>585.83000000000004</v>
      </c>
      <c r="L173" s="221">
        <v>0</v>
      </c>
      <c r="M173" s="222"/>
      <c r="N173" s="221">
        <f>ROUND(L173*K173,3)</f>
        <v>0</v>
      </c>
      <c r="O173" s="222"/>
      <c r="P173" s="222"/>
      <c r="Q173" s="222"/>
      <c r="R173" s="139"/>
      <c r="T173" s="140" t="s">
        <v>3</v>
      </c>
      <c r="U173" s="39" t="s">
        <v>39</v>
      </c>
      <c r="V173" s="141">
        <v>4.1000000000000002E-2</v>
      </c>
      <c r="W173" s="141">
        <f>V173*K173</f>
        <v>24.019030000000004</v>
      </c>
      <c r="X173" s="141">
        <v>3.0000000000000001E-5</v>
      </c>
      <c r="Y173" s="141">
        <f>X173*K173</f>
        <v>1.7574900000000001E-2</v>
      </c>
      <c r="Z173" s="141">
        <v>0</v>
      </c>
      <c r="AA173" s="142">
        <f>Z173*K173</f>
        <v>0</v>
      </c>
      <c r="AR173" s="16" t="s">
        <v>152</v>
      </c>
      <c r="AT173" s="16" t="s">
        <v>148</v>
      </c>
      <c r="AU173" s="16" t="s">
        <v>153</v>
      </c>
      <c r="AY173" s="16" t="s">
        <v>147</v>
      </c>
      <c r="BE173" s="143">
        <f>IF(U173="základná",N173,0)</f>
        <v>0</v>
      </c>
      <c r="BF173" s="143">
        <f>IF(U173="znížená",N173,0)</f>
        <v>0</v>
      </c>
      <c r="BG173" s="143">
        <f>IF(U173="zákl. prenesená",N173,0)</f>
        <v>0</v>
      </c>
      <c r="BH173" s="143">
        <f>IF(U173="zníž. prenesená",N173,0)</f>
        <v>0</v>
      </c>
      <c r="BI173" s="143">
        <f>IF(U173="nulová",N173,0)</f>
        <v>0</v>
      </c>
      <c r="BJ173" s="16" t="s">
        <v>153</v>
      </c>
      <c r="BK173" s="144">
        <f>ROUND(L173*K173,3)</f>
        <v>0</v>
      </c>
      <c r="BL173" s="16" t="s">
        <v>152</v>
      </c>
      <c r="BM173" s="16" t="s">
        <v>237</v>
      </c>
    </row>
    <row r="174" spans="2:65" s="10" customFormat="1" ht="31.5" customHeight="1" x14ac:dyDescent="0.3">
      <c r="B174" s="145"/>
      <c r="C174" s="146"/>
      <c r="D174" s="146"/>
      <c r="E174" s="147" t="s">
        <v>3</v>
      </c>
      <c r="F174" s="237" t="s">
        <v>198</v>
      </c>
      <c r="G174" s="238"/>
      <c r="H174" s="238"/>
      <c r="I174" s="238"/>
      <c r="J174" s="146"/>
      <c r="K174" s="148">
        <v>15.79</v>
      </c>
      <c r="L174" s="146"/>
      <c r="M174" s="146"/>
      <c r="N174" s="146"/>
      <c r="O174" s="146"/>
      <c r="P174" s="146"/>
      <c r="Q174" s="146"/>
      <c r="R174" s="149"/>
      <c r="T174" s="150"/>
      <c r="U174" s="146"/>
      <c r="V174" s="146"/>
      <c r="W174" s="146"/>
      <c r="X174" s="146"/>
      <c r="Y174" s="146"/>
      <c r="Z174" s="146"/>
      <c r="AA174" s="151"/>
      <c r="AT174" s="152" t="s">
        <v>156</v>
      </c>
      <c r="AU174" s="152" t="s">
        <v>153</v>
      </c>
      <c r="AV174" s="10" t="s">
        <v>153</v>
      </c>
      <c r="AW174" s="10" t="s">
        <v>29</v>
      </c>
      <c r="AX174" s="10" t="s">
        <v>72</v>
      </c>
      <c r="AY174" s="152" t="s">
        <v>147</v>
      </c>
    </row>
    <row r="175" spans="2:65" s="10" customFormat="1" ht="31.5" customHeight="1" x14ac:dyDescent="0.3">
      <c r="B175" s="145"/>
      <c r="C175" s="146"/>
      <c r="D175" s="146"/>
      <c r="E175" s="147" t="s">
        <v>3</v>
      </c>
      <c r="F175" s="244" t="s">
        <v>238</v>
      </c>
      <c r="G175" s="238"/>
      <c r="H175" s="238"/>
      <c r="I175" s="238"/>
      <c r="J175" s="146"/>
      <c r="K175" s="148">
        <v>440.44</v>
      </c>
      <c r="L175" s="146"/>
      <c r="M175" s="146"/>
      <c r="N175" s="146"/>
      <c r="O175" s="146"/>
      <c r="P175" s="146"/>
      <c r="Q175" s="146"/>
      <c r="R175" s="149"/>
      <c r="T175" s="150"/>
      <c r="U175" s="146"/>
      <c r="V175" s="146"/>
      <c r="W175" s="146"/>
      <c r="X175" s="146"/>
      <c r="Y175" s="146"/>
      <c r="Z175" s="146"/>
      <c r="AA175" s="151"/>
      <c r="AT175" s="152" t="s">
        <v>156</v>
      </c>
      <c r="AU175" s="152" t="s">
        <v>153</v>
      </c>
      <c r="AV175" s="10" t="s">
        <v>153</v>
      </c>
      <c r="AW175" s="10" t="s">
        <v>29</v>
      </c>
      <c r="AX175" s="10" t="s">
        <v>72</v>
      </c>
      <c r="AY175" s="152" t="s">
        <v>147</v>
      </c>
    </row>
    <row r="176" spans="2:65" s="10" customFormat="1" ht="31.5" customHeight="1" x14ac:dyDescent="0.3">
      <c r="B176" s="145"/>
      <c r="C176" s="146"/>
      <c r="D176" s="146"/>
      <c r="E176" s="147" t="s">
        <v>3</v>
      </c>
      <c r="F176" s="244" t="s">
        <v>200</v>
      </c>
      <c r="G176" s="238"/>
      <c r="H176" s="238"/>
      <c r="I176" s="238"/>
      <c r="J176" s="146"/>
      <c r="K176" s="148">
        <v>96.85</v>
      </c>
      <c r="L176" s="146"/>
      <c r="M176" s="146"/>
      <c r="N176" s="146"/>
      <c r="O176" s="146"/>
      <c r="P176" s="146"/>
      <c r="Q176" s="146"/>
      <c r="R176" s="149"/>
      <c r="T176" s="150"/>
      <c r="U176" s="146"/>
      <c r="V176" s="146"/>
      <c r="W176" s="146"/>
      <c r="X176" s="146"/>
      <c r="Y176" s="146"/>
      <c r="Z176" s="146"/>
      <c r="AA176" s="151"/>
      <c r="AT176" s="152" t="s">
        <v>156</v>
      </c>
      <c r="AU176" s="152" t="s">
        <v>153</v>
      </c>
      <c r="AV176" s="10" t="s">
        <v>153</v>
      </c>
      <c r="AW176" s="10" t="s">
        <v>29</v>
      </c>
      <c r="AX176" s="10" t="s">
        <v>72</v>
      </c>
      <c r="AY176" s="152" t="s">
        <v>147</v>
      </c>
    </row>
    <row r="177" spans="2:65" s="10" customFormat="1" ht="31.5" customHeight="1" x14ac:dyDescent="0.3">
      <c r="B177" s="145"/>
      <c r="C177" s="146"/>
      <c r="D177" s="146"/>
      <c r="E177" s="147" t="s">
        <v>3</v>
      </c>
      <c r="F177" s="244" t="s">
        <v>201</v>
      </c>
      <c r="G177" s="238"/>
      <c r="H177" s="238"/>
      <c r="I177" s="238"/>
      <c r="J177" s="146"/>
      <c r="K177" s="148">
        <v>32.75</v>
      </c>
      <c r="L177" s="146"/>
      <c r="M177" s="146"/>
      <c r="N177" s="146"/>
      <c r="O177" s="146"/>
      <c r="P177" s="146"/>
      <c r="Q177" s="146"/>
      <c r="R177" s="149"/>
      <c r="T177" s="150"/>
      <c r="U177" s="146"/>
      <c r="V177" s="146"/>
      <c r="W177" s="146"/>
      <c r="X177" s="146"/>
      <c r="Y177" s="146"/>
      <c r="Z177" s="146"/>
      <c r="AA177" s="151"/>
      <c r="AT177" s="152" t="s">
        <v>156</v>
      </c>
      <c r="AU177" s="152" t="s">
        <v>153</v>
      </c>
      <c r="AV177" s="10" t="s">
        <v>153</v>
      </c>
      <c r="AW177" s="10" t="s">
        <v>29</v>
      </c>
      <c r="AX177" s="10" t="s">
        <v>72</v>
      </c>
      <c r="AY177" s="152" t="s">
        <v>147</v>
      </c>
    </row>
    <row r="178" spans="2:65" s="11" customFormat="1" ht="22.5" customHeight="1" x14ac:dyDescent="0.3">
      <c r="B178" s="153"/>
      <c r="C178" s="154"/>
      <c r="D178" s="154"/>
      <c r="E178" s="155" t="s">
        <v>3</v>
      </c>
      <c r="F178" s="239" t="s">
        <v>160</v>
      </c>
      <c r="G178" s="240"/>
      <c r="H178" s="240"/>
      <c r="I178" s="240"/>
      <c r="J178" s="154"/>
      <c r="K178" s="156">
        <v>585.83000000000004</v>
      </c>
      <c r="L178" s="154"/>
      <c r="M178" s="154"/>
      <c r="N178" s="154"/>
      <c r="O178" s="154"/>
      <c r="P178" s="154"/>
      <c r="Q178" s="154"/>
      <c r="R178" s="157"/>
      <c r="T178" s="158"/>
      <c r="U178" s="154"/>
      <c r="V178" s="154"/>
      <c r="W178" s="154"/>
      <c r="X178" s="154"/>
      <c r="Y178" s="154"/>
      <c r="Z178" s="154"/>
      <c r="AA178" s="159"/>
      <c r="AT178" s="160" t="s">
        <v>156</v>
      </c>
      <c r="AU178" s="160" t="s">
        <v>153</v>
      </c>
      <c r="AV178" s="11" t="s">
        <v>152</v>
      </c>
      <c r="AW178" s="11" t="s">
        <v>29</v>
      </c>
      <c r="AX178" s="11" t="s">
        <v>79</v>
      </c>
      <c r="AY178" s="160" t="s">
        <v>147</v>
      </c>
    </row>
    <row r="179" spans="2:65" s="1" customFormat="1" ht="31.5" customHeight="1" x14ac:dyDescent="0.3">
      <c r="B179" s="134"/>
      <c r="C179" s="169" t="s">
        <v>239</v>
      </c>
      <c r="D179" s="169" t="s">
        <v>188</v>
      </c>
      <c r="E179" s="170" t="s">
        <v>240</v>
      </c>
      <c r="F179" s="241" t="s">
        <v>241</v>
      </c>
      <c r="G179" s="242"/>
      <c r="H179" s="242"/>
      <c r="I179" s="242"/>
      <c r="J179" s="171" t="s">
        <v>196</v>
      </c>
      <c r="K179" s="172">
        <v>224.624</v>
      </c>
      <c r="L179" s="243">
        <v>0</v>
      </c>
      <c r="M179" s="242"/>
      <c r="N179" s="243">
        <f>ROUND(L179*K179,3)</f>
        <v>0</v>
      </c>
      <c r="O179" s="222"/>
      <c r="P179" s="222"/>
      <c r="Q179" s="222"/>
      <c r="R179" s="139"/>
      <c r="T179" s="140" t="s">
        <v>3</v>
      </c>
      <c r="U179" s="39" t="s">
        <v>39</v>
      </c>
      <c r="V179" s="141">
        <v>0</v>
      </c>
      <c r="W179" s="141">
        <f>V179*K179</f>
        <v>0</v>
      </c>
      <c r="X179" s="141">
        <v>2.0000000000000001E-4</v>
      </c>
      <c r="Y179" s="141">
        <f>X179*K179</f>
        <v>4.4924800000000001E-2</v>
      </c>
      <c r="Z179" s="141">
        <v>0</v>
      </c>
      <c r="AA179" s="142">
        <f>Z179*K179</f>
        <v>0</v>
      </c>
      <c r="AR179" s="16" t="s">
        <v>187</v>
      </c>
      <c r="AT179" s="16" t="s">
        <v>188</v>
      </c>
      <c r="AU179" s="16" t="s">
        <v>153</v>
      </c>
      <c r="AY179" s="16" t="s">
        <v>147</v>
      </c>
      <c r="BE179" s="143">
        <f>IF(U179="základná",N179,0)</f>
        <v>0</v>
      </c>
      <c r="BF179" s="143">
        <f>IF(U179="znížená",N179,0)</f>
        <v>0</v>
      </c>
      <c r="BG179" s="143">
        <f>IF(U179="zákl. prenesená",N179,0)</f>
        <v>0</v>
      </c>
      <c r="BH179" s="143">
        <f>IF(U179="zníž. prenesená",N179,0)</f>
        <v>0</v>
      </c>
      <c r="BI179" s="143">
        <f>IF(U179="nulová",N179,0)</f>
        <v>0</v>
      </c>
      <c r="BJ179" s="16" t="s">
        <v>153</v>
      </c>
      <c r="BK179" s="144">
        <f>ROUND(L179*K179,3)</f>
        <v>0</v>
      </c>
      <c r="BL179" s="16" t="s">
        <v>152</v>
      </c>
      <c r="BM179" s="16" t="s">
        <v>242</v>
      </c>
    </row>
    <row r="180" spans="2:65" s="1" customFormat="1" ht="22.5" customHeight="1" x14ac:dyDescent="0.3">
      <c r="B180" s="134"/>
      <c r="C180" s="169" t="s">
        <v>243</v>
      </c>
      <c r="D180" s="169" t="s">
        <v>188</v>
      </c>
      <c r="E180" s="170" t="s">
        <v>244</v>
      </c>
      <c r="F180" s="241" t="s">
        <v>245</v>
      </c>
      <c r="G180" s="242"/>
      <c r="H180" s="242"/>
      <c r="I180" s="242"/>
      <c r="J180" s="171" t="s">
        <v>196</v>
      </c>
      <c r="K180" s="172">
        <v>372.92200000000003</v>
      </c>
      <c r="L180" s="243">
        <v>0</v>
      </c>
      <c r="M180" s="242"/>
      <c r="N180" s="243">
        <f>ROUND(L180*K180,3)</f>
        <v>0</v>
      </c>
      <c r="O180" s="222"/>
      <c r="P180" s="222"/>
      <c r="Q180" s="222"/>
      <c r="R180" s="139"/>
      <c r="T180" s="140" t="s">
        <v>3</v>
      </c>
      <c r="U180" s="39" t="s">
        <v>39</v>
      </c>
      <c r="V180" s="141">
        <v>0</v>
      </c>
      <c r="W180" s="141">
        <f>V180*K180</f>
        <v>0</v>
      </c>
      <c r="X180" s="141">
        <v>5.0000000000000001E-4</v>
      </c>
      <c r="Y180" s="141">
        <f>X180*K180</f>
        <v>0.18646100000000002</v>
      </c>
      <c r="Z180" s="141">
        <v>0</v>
      </c>
      <c r="AA180" s="142">
        <f>Z180*K180</f>
        <v>0</v>
      </c>
      <c r="AR180" s="16" t="s">
        <v>187</v>
      </c>
      <c r="AT180" s="16" t="s">
        <v>188</v>
      </c>
      <c r="AU180" s="16" t="s">
        <v>153</v>
      </c>
      <c r="AY180" s="16" t="s">
        <v>147</v>
      </c>
      <c r="BE180" s="143">
        <f>IF(U180="základná",N180,0)</f>
        <v>0</v>
      </c>
      <c r="BF180" s="143">
        <f>IF(U180="znížená",N180,0)</f>
        <v>0</v>
      </c>
      <c r="BG180" s="143">
        <f>IF(U180="zákl. prenesená",N180,0)</f>
        <v>0</v>
      </c>
      <c r="BH180" s="143">
        <f>IF(U180="zníž. prenesená",N180,0)</f>
        <v>0</v>
      </c>
      <c r="BI180" s="143">
        <f>IF(U180="nulová",N180,0)</f>
        <v>0</v>
      </c>
      <c r="BJ180" s="16" t="s">
        <v>153</v>
      </c>
      <c r="BK180" s="144">
        <f>ROUND(L180*K180,3)</f>
        <v>0</v>
      </c>
      <c r="BL180" s="16" t="s">
        <v>152</v>
      </c>
      <c r="BM180" s="16" t="s">
        <v>246</v>
      </c>
    </row>
    <row r="181" spans="2:65" s="9" customFormat="1" ht="29.85" customHeight="1" x14ac:dyDescent="0.3">
      <c r="B181" s="123"/>
      <c r="C181" s="124"/>
      <c r="D181" s="133" t="s">
        <v>110</v>
      </c>
      <c r="E181" s="133"/>
      <c r="F181" s="133"/>
      <c r="G181" s="133"/>
      <c r="H181" s="133"/>
      <c r="I181" s="133"/>
      <c r="J181" s="133"/>
      <c r="K181" s="133"/>
      <c r="L181" s="133"/>
      <c r="M181" s="133"/>
      <c r="N181" s="230">
        <f>BK181</f>
        <v>0</v>
      </c>
      <c r="O181" s="231"/>
      <c r="P181" s="231"/>
      <c r="Q181" s="231"/>
      <c r="R181" s="126"/>
      <c r="T181" s="127"/>
      <c r="U181" s="124"/>
      <c r="V181" s="124"/>
      <c r="W181" s="128">
        <f>SUM(W182:W196)</f>
        <v>103.233153</v>
      </c>
      <c r="X181" s="124"/>
      <c r="Y181" s="128">
        <f>SUM(Y182:Y196)</f>
        <v>4.1085252900000002</v>
      </c>
      <c r="Z181" s="124"/>
      <c r="AA181" s="129">
        <f>SUM(AA182:AA196)</f>
        <v>0</v>
      </c>
      <c r="AR181" s="130" t="s">
        <v>79</v>
      </c>
      <c r="AT181" s="131" t="s">
        <v>71</v>
      </c>
      <c r="AU181" s="131" t="s">
        <v>79</v>
      </c>
      <c r="AY181" s="130" t="s">
        <v>147</v>
      </c>
      <c r="BK181" s="132">
        <f>SUM(BK182:BK196)</f>
        <v>0</v>
      </c>
    </row>
    <row r="182" spans="2:65" s="1" customFormat="1" ht="44.25" customHeight="1" x14ac:dyDescent="0.3">
      <c r="B182" s="134"/>
      <c r="C182" s="135" t="s">
        <v>8</v>
      </c>
      <c r="D182" s="135" t="s">
        <v>148</v>
      </c>
      <c r="E182" s="136" t="s">
        <v>247</v>
      </c>
      <c r="F182" s="234" t="s">
        <v>248</v>
      </c>
      <c r="G182" s="222"/>
      <c r="H182" s="222"/>
      <c r="I182" s="222"/>
      <c r="J182" s="137" t="s">
        <v>151</v>
      </c>
      <c r="K182" s="138">
        <v>2.859</v>
      </c>
      <c r="L182" s="221">
        <v>0</v>
      </c>
      <c r="M182" s="222"/>
      <c r="N182" s="221">
        <f>ROUND(L182*K182,3)</f>
        <v>0</v>
      </c>
      <c r="O182" s="222"/>
      <c r="P182" s="222"/>
      <c r="Q182" s="222"/>
      <c r="R182" s="139"/>
      <c r="T182" s="140" t="s">
        <v>3</v>
      </c>
      <c r="U182" s="39" t="s">
        <v>39</v>
      </c>
      <c r="V182" s="141">
        <v>1.617</v>
      </c>
      <c r="W182" s="141">
        <f>V182*K182</f>
        <v>4.6230029999999998</v>
      </c>
      <c r="X182" s="141">
        <v>0.55025999999999997</v>
      </c>
      <c r="Y182" s="141">
        <f>X182*K182</f>
        <v>1.57319334</v>
      </c>
      <c r="Z182" s="141">
        <v>0</v>
      </c>
      <c r="AA182" s="142">
        <f>Z182*K182</f>
        <v>0</v>
      </c>
      <c r="AR182" s="16" t="s">
        <v>152</v>
      </c>
      <c r="AT182" s="16" t="s">
        <v>148</v>
      </c>
      <c r="AU182" s="16" t="s">
        <v>153</v>
      </c>
      <c r="AY182" s="16" t="s">
        <v>147</v>
      </c>
      <c r="BE182" s="143">
        <f>IF(U182="základná",N182,0)</f>
        <v>0</v>
      </c>
      <c r="BF182" s="143">
        <f>IF(U182="znížená",N182,0)</f>
        <v>0</v>
      </c>
      <c r="BG182" s="143">
        <f>IF(U182="zákl. prenesená",N182,0)</f>
        <v>0</v>
      </c>
      <c r="BH182" s="143">
        <f>IF(U182="zníž. prenesená",N182,0)</f>
        <v>0</v>
      </c>
      <c r="BI182" s="143">
        <f>IF(U182="nulová",N182,0)</f>
        <v>0</v>
      </c>
      <c r="BJ182" s="16" t="s">
        <v>153</v>
      </c>
      <c r="BK182" s="144">
        <f>ROUND(L182*K182,3)</f>
        <v>0</v>
      </c>
      <c r="BL182" s="16" t="s">
        <v>152</v>
      </c>
      <c r="BM182" s="16" t="s">
        <v>249</v>
      </c>
    </row>
    <row r="183" spans="2:65" s="12" customFormat="1" ht="22.5" customHeight="1" x14ac:dyDescent="0.3">
      <c r="B183" s="161"/>
      <c r="C183" s="162"/>
      <c r="D183" s="162"/>
      <c r="E183" s="163" t="s">
        <v>3</v>
      </c>
      <c r="F183" s="245" t="s">
        <v>250</v>
      </c>
      <c r="G183" s="246"/>
      <c r="H183" s="246"/>
      <c r="I183" s="246"/>
      <c r="J183" s="162"/>
      <c r="K183" s="164" t="s">
        <v>3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156</v>
      </c>
      <c r="AU183" s="168" t="s">
        <v>153</v>
      </c>
      <c r="AV183" s="12" t="s">
        <v>79</v>
      </c>
      <c r="AW183" s="12" t="s">
        <v>29</v>
      </c>
      <c r="AX183" s="12" t="s">
        <v>72</v>
      </c>
      <c r="AY183" s="168" t="s">
        <v>147</v>
      </c>
    </row>
    <row r="184" spans="2:65" s="10" customFormat="1" ht="22.5" customHeight="1" x14ac:dyDescent="0.3">
      <c r="B184" s="145"/>
      <c r="C184" s="146"/>
      <c r="D184" s="146"/>
      <c r="E184" s="147" t="s">
        <v>3</v>
      </c>
      <c r="F184" s="244" t="s">
        <v>251</v>
      </c>
      <c r="G184" s="238"/>
      <c r="H184" s="238"/>
      <c r="I184" s="238"/>
      <c r="J184" s="146"/>
      <c r="K184" s="148">
        <v>1.4430000000000001</v>
      </c>
      <c r="L184" s="146"/>
      <c r="M184" s="146"/>
      <c r="N184" s="146"/>
      <c r="O184" s="146"/>
      <c r="P184" s="146"/>
      <c r="Q184" s="146"/>
      <c r="R184" s="149"/>
      <c r="T184" s="150"/>
      <c r="U184" s="146"/>
      <c r="V184" s="146"/>
      <c r="W184" s="146"/>
      <c r="X184" s="146"/>
      <c r="Y184" s="146"/>
      <c r="Z184" s="146"/>
      <c r="AA184" s="151"/>
      <c r="AT184" s="152" t="s">
        <v>156</v>
      </c>
      <c r="AU184" s="152" t="s">
        <v>153</v>
      </c>
      <c r="AV184" s="10" t="s">
        <v>153</v>
      </c>
      <c r="AW184" s="10" t="s">
        <v>29</v>
      </c>
      <c r="AX184" s="10" t="s">
        <v>72</v>
      </c>
      <c r="AY184" s="152" t="s">
        <v>147</v>
      </c>
    </row>
    <row r="185" spans="2:65" s="10" customFormat="1" ht="22.5" customHeight="1" x14ac:dyDescent="0.3">
      <c r="B185" s="145"/>
      <c r="C185" s="146"/>
      <c r="D185" s="146"/>
      <c r="E185" s="147" t="s">
        <v>3</v>
      </c>
      <c r="F185" s="244" t="s">
        <v>252</v>
      </c>
      <c r="G185" s="238"/>
      <c r="H185" s="238"/>
      <c r="I185" s="238"/>
      <c r="J185" s="146"/>
      <c r="K185" s="148">
        <v>0.75</v>
      </c>
      <c r="L185" s="146"/>
      <c r="M185" s="146"/>
      <c r="N185" s="146"/>
      <c r="O185" s="146"/>
      <c r="P185" s="146"/>
      <c r="Q185" s="146"/>
      <c r="R185" s="149"/>
      <c r="T185" s="150"/>
      <c r="U185" s="146"/>
      <c r="V185" s="146"/>
      <c r="W185" s="146"/>
      <c r="X185" s="146"/>
      <c r="Y185" s="146"/>
      <c r="Z185" s="146"/>
      <c r="AA185" s="151"/>
      <c r="AT185" s="152" t="s">
        <v>156</v>
      </c>
      <c r="AU185" s="152" t="s">
        <v>153</v>
      </c>
      <c r="AV185" s="10" t="s">
        <v>153</v>
      </c>
      <c r="AW185" s="10" t="s">
        <v>29</v>
      </c>
      <c r="AX185" s="10" t="s">
        <v>72</v>
      </c>
      <c r="AY185" s="152" t="s">
        <v>147</v>
      </c>
    </row>
    <row r="186" spans="2:65" s="10" customFormat="1" ht="22.5" customHeight="1" x14ac:dyDescent="0.3">
      <c r="B186" s="145"/>
      <c r="C186" s="146"/>
      <c r="D186" s="146"/>
      <c r="E186" s="147" t="s">
        <v>3</v>
      </c>
      <c r="F186" s="244" t="s">
        <v>253</v>
      </c>
      <c r="G186" s="238"/>
      <c r="H186" s="238"/>
      <c r="I186" s="238"/>
      <c r="J186" s="146"/>
      <c r="K186" s="148">
        <v>0.66600000000000004</v>
      </c>
      <c r="L186" s="146"/>
      <c r="M186" s="146"/>
      <c r="N186" s="146"/>
      <c r="O186" s="146"/>
      <c r="P186" s="146"/>
      <c r="Q186" s="146"/>
      <c r="R186" s="149"/>
      <c r="T186" s="150"/>
      <c r="U186" s="146"/>
      <c r="V186" s="146"/>
      <c r="W186" s="146"/>
      <c r="X186" s="146"/>
      <c r="Y186" s="146"/>
      <c r="Z186" s="146"/>
      <c r="AA186" s="151"/>
      <c r="AT186" s="152" t="s">
        <v>156</v>
      </c>
      <c r="AU186" s="152" t="s">
        <v>153</v>
      </c>
      <c r="AV186" s="10" t="s">
        <v>153</v>
      </c>
      <c r="AW186" s="10" t="s">
        <v>29</v>
      </c>
      <c r="AX186" s="10" t="s">
        <v>72</v>
      </c>
      <c r="AY186" s="152" t="s">
        <v>147</v>
      </c>
    </row>
    <row r="187" spans="2:65" s="11" customFormat="1" ht="22.5" customHeight="1" x14ac:dyDescent="0.3">
      <c r="B187" s="153"/>
      <c r="C187" s="154"/>
      <c r="D187" s="154"/>
      <c r="E187" s="155" t="s">
        <v>3</v>
      </c>
      <c r="F187" s="239" t="s">
        <v>160</v>
      </c>
      <c r="G187" s="240"/>
      <c r="H187" s="240"/>
      <c r="I187" s="240"/>
      <c r="J187" s="154"/>
      <c r="K187" s="156">
        <v>2.859</v>
      </c>
      <c r="L187" s="154"/>
      <c r="M187" s="154"/>
      <c r="N187" s="154"/>
      <c r="O187" s="154"/>
      <c r="P187" s="154"/>
      <c r="Q187" s="154"/>
      <c r="R187" s="157"/>
      <c r="T187" s="158"/>
      <c r="U187" s="154"/>
      <c r="V187" s="154"/>
      <c r="W187" s="154"/>
      <c r="X187" s="154"/>
      <c r="Y187" s="154"/>
      <c r="Z187" s="154"/>
      <c r="AA187" s="159"/>
      <c r="AT187" s="160" t="s">
        <v>156</v>
      </c>
      <c r="AU187" s="160" t="s">
        <v>153</v>
      </c>
      <c r="AV187" s="11" t="s">
        <v>152</v>
      </c>
      <c r="AW187" s="11" t="s">
        <v>29</v>
      </c>
      <c r="AX187" s="11" t="s">
        <v>79</v>
      </c>
      <c r="AY187" s="160" t="s">
        <v>147</v>
      </c>
    </row>
    <row r="188" spans="2:65" s="1" customFormat="1" ht="31.5" customHeight="1" x14ac:dyDescent="0.3">
      <c r="B188" s="134"/>
      <c r="C188" s="135" t="s">
        <v>254</v>
      </c>
      <c r="D188" s="135" t="s">
        <v>148</v>
      </c>
      <c r="E188" s="136" t="s">
        <v>255</v>
      </c>
      <c r="F188" s="234" t="s">
        <v>256</v>
      </c>
      <c r="G188" s="222"/>
      <c r="H188" s="222"/>
      <c r="I188" s="222"/>
      <c r="J188" s="137" t="s">
        <v>205</v>
      </c>
      <c r="K188" s="138">
        <v>1</v>
      </c>
      <c r="L188" s="221">
        <v>0</v>
      </c>
      <c r="M188" s="222"/>
      <c r="N188" s="221">
        <f>ROUND(L188*K188,3)</f>
        <v>0</v>
      </c>
      <c r="O188" s="222"/>
      <c r="P188" s="222"/>
      <c r="Q188" s="222"/>
      <c r="R188" s="139"/>
      <c r="T188" s="140" t="s">
        <v>3</v>
      </c>
      <c r="U188" s="39" t="s">
        <v>39</v>
      </c>
      <c r="V188" s="141">
        <v>0.18795999999999999</v>
      </c>
      <c r="W188" s="141">
        <f>V188*K188</f>
        <v>0.18795999999999999</v>
      </c>
      <c r="X188" s="141">
        <v>2.6579999999999999E-2</v>
      </c>
      <c r="Y188" s="141">
        <f>X188*K188</f>
        <v>2.6579999999999999E-2</v>
      </c>
      <c r="Z188" s="141">
        <v>0</v>
      </c>
      <c r="AA188" s="142">
        <f>Z188*K188</f>
        <v>0</v>
      </c>
      <c r="AR188" s="16" t="s">
        <v>152</v>
      </c>
      <c r="AT188" s="16" t="s">
        <v>148</v>
      </c>
      <c r="AU188" s="16" t="s">
        <v>153</v>
      </c>
      <c r="AY188" s="16" t="s">
        <v>147</v>
      </c>
      <c r="BE188" s="143">
        <f>IF(U188="základná",N188,0)</f>
        <v>0</v>
      </c>
      <c r="BF188" s="143">
        <f>IF(U188="znížená",N188,0)</f>
        <v>0</v>
      </c>
      <c r="BG188" s="143">
        <f>IF(U188="zákl. prenesená",N188,0)</f>
        <v>0</v>
      </c>
      <c r="BH188" s="143">
        <f>IF(U188="zníž. prenesená",N188,0)</f>
        <v>0</v>
      </c>
      <c r="BI188" s="143">
        <f>IF(U188="nulová",N188,0)</f>
        <v>0</v>
      </c>
      <c r="BJ188" s="16" t="s">
        <v>153</v>
      </c>
      <c r="BK188" s="144">
        <f>ROUND(L188*K188,3)</f>
        <v>0</v>
      </c>
      <c r="BL188" s="16" t="s">
        <v>152</v>
      </c>
      <c r="BM188" s="16" t="s">
        <v>257</v>
      </c>
    </row>
    <row r="189" spans="2:65" s="1" customFormat="1" ht="31.5" customHeight="1" x14ac:dyDescent="0.3">
      <c r="B189" s="134"/>
      <c r="C189" s="135" t="s">
        <v>258</v>
      </c>
      <c r="D189" s="135" t="s">
        <v>148</v>
      </c>
      <c r="E189" s="136" t="s">
        <v>259</v>
      </c>
      <c r="F189" s="234" t="s">
        <v>260</v>
      </c>
      <c r="G189" s="222"/>
      <c r="H189" s="222"/>
      <c r="I189" s="222"/>
      <c r="J189" s="137" t="s">
        <v>205</v>
      </c>
      <c r="K189" s="138">
        <v>2</v>
      </c>
      <c r="L189" s="221">
        <v>0</v>
      </c>
      <c r="M189" s="222"/>
      <c r="N189" s="221">
        <f>ROUND(L189*K189,3)</f>
        <v>0</v>
      </c>
      <c r="O189" s="222"/>
      <c r="P189" s="222"/>
      <c r="Q189" s="222"/>
      <c r="R189" s="139"/>
      <c r="T189" s="140" t="s">
        <v>3</v>
      </c>
      <c r="U189" s="39" t="s">
        <v>39</v>
      </c>
      <c r="V189" s="141">
        <v>0.22384000000000001</v>
      </c>
      <c r="W189" s="141">
        <f>V189*K189</f>
        <v>0.44768000000000002</v>
      </c>
      <c r="X189" s="141">
        <v>3.9870000000000003E-2</v>
      </c>
      <c r="Y189" s="141">
        <f>X189*K189</f>
        <v>7.9740000000000005E-2</v>
      </c>
      <c r="Z189" s="141">
        <v>0</v>
      </c>
      <c r="AA189" s="142">
        <f>Z189*K189</f>
        <v>0</v>
      </c>
      <c r="AR189" s="16" t="s">
        <v>152</v>
      </c>
      <c r="AT189" s="16" t="s">
        <v>148</v>
      </c>
      <c r="AU189" s="16" t="s">
        <v>153</v>
      </c>
      <c r="AY189" s="16" t="s">
        <v>147</v>
      </c>
      <c r="BE189" s="143">
        <f>IF(U189="základná",N189,0)</f>
        <v>0</v>
      </c>
      <c r="BF189" s="143">
        <f>IF(U189="znížená",N189,0)</f>
        <v>0</v>
      </c>
      <c r="BG189" s="143">
        <f>IF(U189="zákl. prenesená",N189,0)</f>
        <v>0</v>
      </c>
      <c r="BH189" s="143">
        <f>IF(U189="zníž. prenesená",N189,0)</f>
        <v>0</v>
      </c>
      <c r="BI189" s="143">
        <f>IF(U189="nulová",N189,0)</f>
        <v>0</v>
      </c>
      <c r="BJ189" s="16" t="s">
        <v>153</v>
      </c>
      <c r="BK189" s="144">
        <f>ROUND(L189*K189,3)</f>
        <v>0</v>
      </c>
      <c r="BL189" s="16" t="s">
        <v>152</v>
      </c>
      <c r="BM189" s="16" t="s">
        <v>261</v>
      </c>
    </row>
    <row r="190" spans="2:65" s="1" customFormat="1" ht="31.5" customHeight="1" x14ac:dyDescent="0.3">
      <c r="B190" s="134"/>
      <c r="C190" s="135" t="s">
        <v>262</v>
      </c>
      <c r="D190" s="135" t="s">
        <v>148</v>
      </c>
      <c r="E190" s="136" t="s">
        <v>263</v>
      </c>
      <c r="F190" s="234" t="s">
        <v>264</v>
      </c>
      <c r="G190" s="222"/>
      <c r="H190" s="222"/>
      <c r="I190" s="222"/>
      <c r="J190" s="137" t="s">
        <v>196</v>
      </c>
      <c r="K190" s="138">
        <v>2.2050000000000001</v>
      </c>
      <c r="L190" s="221">
        <v>0</v>
      </c>
      <c r="M190" s="222"/>
      <c r="N190" s="221">
        <f>ROUND(L190*K190,3)</f>
        <v>0</v>
      </c>
      <c r="O190" s="222"/>
      <c r="P190" s="222"/>
      <c r="Q190" s="222"/>
      <c r="R190" s="139"/>
      <c r="T190" s="140" t="s">
        <v>3</v>
      </c>
      <c r="U190" s="39" t="s">
        <v>39</v>
      </c>
      <c r="V190" s="141">
        <v>0.41399999999999998</v>
      </c>
      <c r="W190" s="141">
        <f>V190*K190</f>
        <v>0.91286999999999996</v>
      </c>
      <c r="X190" s="141">
        <v>7.0029999999999995E-2</v>
      </c>
      <c r="Y190" s="141">
        <f>X190*K190</f>
        <v>0.15441615</v>
      </c>
      <c r="Z190" s="141">
        <v>0</v>
      </c>
      <c r="AA190" s="142">
        <f>Z190*K190</f>
        <v>0</v>
      </c>
      <c r="AR190" s="16" t="s">
        <v>152</v>
      </c>
      <c r="AT190" s="16" t="s">
        <v>148</v>
      </c>
      <c r="AU190" s="16" t="s">
        <v>153</v>
      </c>
      <c r="AY190" s="16" t="s">
        <v>147</v>
      </c>
      <c r="BE190" s="143">
        <f>IF(U190="základná",N190,0)</f>
        <v>0</v>
      </c>
      <c r="BF190" s="143">
        <f>IF(U190="znížená",N190,0)</f>
        <v>0</v>
      </c>
      <c r="BG190" s="143">
        <f>IF(U190="zákl. prenesená",N190,0)</f>
        <v>0</v>
      </c>
      <c r="BH190" s="143">
        <f>IF(U190="zníž. prenesená",N190,0)</f>
        <v>0</v>
      </c>
      <c r="BI190" s="143">
        <f>IF(U190="nulová",N190,0)</f>
        <v>0</v>
      </c>
      <c r="BJ190" s="16" t="s">
        <v>153</v>
      </c>
      <c r="BK190" s="144">
        <f>ROUND(L190*K190,3)</f>
        <v>0</v>
      </c>
      <c r="BL190" s="16" t="s">
        <v>152</v>
      </c>
      <c r="BM190" s="16" t="s">
        <v>265</v>
      </c>
    </row>
    <row r="191" spans="2:65" s="10" customFormat="1" ht="22.5" customHeight="1" x14ac:dyDescent="0.3">
      <c r="B191" s="145"/>
      <c r="C191" s="146"/>
      <c r="D191" s="146"/>
      <c r="E191" s="147" t="s">
        <v>3</v>
      </c>
      <c r="F191" s="237" t="s">
        <v>266</v>
      </c>
      <c r="G191" s="238"/>
      <c r="H191" s="238"/>
      <c r="I191" s="238"/>
      <c r="J191" s="146"/>
      <c r="K191" s="148">
        <v>2.2050000000000001</v>
      </c>
      <c r="L191" s="146"/>
      <c r="M191" s="146"/>
      <c r="N191" s="146"/>
      <c r="O191" s="146"/>
      <c r="P191" s="146"/>
      <c r="Q191" s="146"/>
      <c r="R191" s="149"/>
      <c r="T191" s="150"/>
      <c r="U191" s="146"/>
      <c r="V191" s="146"/>
      <c r="W191" s="146"/>
      <c r="X191" s="146"/>
      <c r="Y191" s="146"/>
      <c r="Z191" s="146"/>
      <c r="AA191" s="151"/>
      <c r="AT191" s="152" t="s">
        <v>156</v>
      </c>
      <c r="AU191" s="152" t="s">
        <v>153</v>
      </c>
      <c r="AV191" s="10" t="s">
        <v>153</v>
      </c>
      <c r="AW191" s="10" t="s">
        <v>29</v>
      </c>
      <c r="AX191" s="10" t="s">
        <v>72</v>
      </c>
      <c r="AY191" s="152" t="s">
        <v>147</v>
      </c>
    </row>
    <row r="192" spans="2:65" s="11" customFormat="1" ht="22.5" customHeight="1" x14ac:dyDescent="0.3">
      <c r="B192" s="153"/>
      <c r="C192" s="154"/>
      <c r="D192" s="154"/>
      <c r="E192" s="155" t="s">
        <v>3</v>
      </c>
      <c r="F192" s="239" t="s">
        <v>160</v>
      </c>
      <c r="G192" s="240"/>
      <c r="H192" s="240"/>
      <c r="I192" s="240"/>
      <c r="J192" s="154"/>
      <c r="K192" s="156">
        <v>2.2050000000000001</v>
      </c>
      <c r="L192" s="154"/>
      <c r="M192" s="154"/>
      <c r="N192" s="154"/>
      <c r="O192" s="154"/>
      <c r="P192" s="154"/>
      <c r="Q192" s="154"/>
      <c r="R192" s="157"/>
      <c r="T192" s="158"/>
      <c r="U192" s="154"/>
      <c r="V192" s="154"/>
      <c r="W192" s="154"/>
      <c r="X192" s="154"/>
      <c r="Y192" s="154"/>
      <c r="Z192" s="154"/>
      <c r="AA192" s="159"/>
      <c r="AT192" s="160" t="s">
        <v>156</v>
      </c>
      <c r="AU192" s="160" t="s">
        <v>153</v>
      </c>
      <c r="AV192" s="11" t="s">
        <v>152</v>
      </c>
      <c r="AW192" s="11" t="s">
        <v>29</v>
      </c>
      <c r="AX192" s="11" t="s">
        <v>79</v>
      </c>
      <c r="AY192" s="160" t="s">
        <v>147</v>
      </c>
    </row>
    <row r="193" spans="2:65" s="1" customFormat="1" ht="31.5" customHeight="1" x14ac:dyDescent="0.3">
      <c r="B193" s="134"/>
      <c r="C193" s="135" t="s">
        <v>267</v>
      </c>
      <c r="D193" s="135" t="s">
        <v>148</v>
      </c>
      <c r="E193" s="136" t="s">
        <v>268</v>
      </c>
      <c r="F193" s="234" t="s">
        <v>269</v>
      </c>
      <c r="G193" s="222"/>
      <c r="H193" s="222"/>
      <c r="I193" s="222"/>
      <c r="J193" s="137" t="s">
        <v>196</v>
      </c>
      <c r="K193" s="138">
        <v>15.87</v>
      </c>
      <c r="L193" s="221">
        <v>0</v>
      </c>
      <c r="M193" s="222"/>
      <c r="N193" s="221">
        <f>ROUND(L193*K193,3)</f>
        <v>0</v>
      </c>
      <c r="O193" s="222"/>
      <c r="P193" s="222"/>
      <c r="Q193" s="222"/>
      <c r="R193" s="139"/>
      <c r="T193" s="140" t="s">
        <v>3</v>
      </c>
      <c r="U193" s="39" t="s">
        <v>39</v>
      </c>
      <c r="V193" s="141">
        <v>0.43099999999999999</v>
      </c>
      <c r="W193" s="141">
        <f>V193*K193</f>
        <v>6.8399699999999992</v>
      </c>
      <c r="X193" s="141">
        <v>0.10484</v>
      </c>
      <c r="Y193" s="141">
        <f>X193*K193</f>
        <v>1.6638108</v>
      </c>
      <c r="Z193" s="141">
        <v>0</v>
      </c>
      <c r="AA193" s="142">
        <f>Z193*K193</f>
        <v>0</v>
      </c>
      <c r="AR193" s="16" t="s">
        <v>152</v>
      </c>
      <c r="AT193" s="16" t="s">
        <v>148</v>
      </c>
      <c r="AU193" s="16" t="s">
        <v>153</v>
      </c>
      <c r="AY193" s="16" t="s">
        <v>147</v>
      </c>
      <c r="BE193" s="143">
        <f>IF(U193="základná",N193,0)</f>
        <v>0</v>
      </c>
      <c r="BF193" s="143">
        <f>IF(U193="znížená",N193,0)</f>
        <v>0</v>
      </c>
      <c r="BG193" s="143">
        <f>IF(U193="zákl. prenesená",N193,0)</f>
        <v>0</v>
      </c>
      <c r="BH193" s="143">
        <f>IF(U193="zníž. prenesená",N193,0)</f>
        <v>0</v>
      </c>
      <c r="BI193" s="143">
        <f>IF(U193="nulová",N193,0)</f>
        <v>0</v>
      </c>
      <c r="BJ193" s="16" t="s">
        <v>153</v>
      </c>
      <c r="BK193" s="144">
        <f>ROUND(L193*K193,3)</f>
        <v>0</v>
      </c>
      <c r="BL193" s="16" t="s">
        <v>152</v>
      </c>
      <c r="BM193" s="16" t="s">
        <v>270</v>
      </c>
    </row>
    <row r="194" spans="2:65" s="10" customFormat="1" ht="22.5" customHeight="1" x14ac:dyDescent="0.3">
      <c r="B194" s="145"/>
      <c r="C194" s="146"/>
      <c r="D194" s="146"/>
      <c r="E194" s="147" t="s">
        <v>3</v>
      </c>
      <c r="F194" s="237" t="s">
        <v>271</v>
      </c>
      <c r="G194" s="238"/>
      <c r="H194" s="238"/>
      <c r="I194" s="238"/>
      <c r="J194" s="146"/>
      <c r="K194" s="148">
        <v>15.87</v>
      </c>
      <c r="L194" s="146"/>
      <c r="M194" s="146"/>
      <c r="N194" s="146"/>
      <c r="O194" s="146"/>
      <c r="P194" s="146"/>
      <c r="Q194" s="146"/>
      <c r="R194" s="149"/>
      <c r="T194" s="150"/>
      <c r="U194" s="146"/>
      <c r="V194" s="146"/>
      <c r="W194" s="146"/>
      <c r="X194" s="146"/>
      <c r="Y194" s="146"/>
      <c r="Z194" s="146"/>
      <c r="AA194" s="151"/>
      <c r="AT194" s="152" t="s">
        <v>156</v>
      </c>
      <c r="AU194" s="152" t="s">
        <v>153</v>
      </c>
      <c r="AV194" s="10" t="s">
        <v>153</v>
      </c>
      <c r="AW194" s="10" t="s">
        <v>29</v>
      </c>
      <c r="AX194" s="10" t="s">
        <v>72</v>
      </c>
      <c r="AY194" s="152" t="s">
        <v>147</v>
      </c>
    </row>
    <row r="195" spans="2:65" s="11" customFormat="1" ht="22.5" customHeight="1" x14ac:dyDescent="0.3">
      <c r="B195" s="153"/>
      <c r="C195" s="154"/>
      <c r="D195" s="154"/>
      <c r="E195" s="155" t="s">
        <v>3</v>
      </c>
      <c r="F195" s="239" t="s">
        <v>160</v>
      </c>
      <c r="G195" s="240"/>
      <c r="H195" s="240"/>
      <c r="I195" s="240"/>
      <c r="J195" s="154"/>
      <c r="K195" s="156">
        <v>15.87</v>
      </c>
      <c r="L195" s="154"/>
      <c r="M195" s="154"/>
      <c r="N195" s="154"/>
      <c r="O195" s="154"/>
      <c r="P195" s="154"/>
      <c r="Q195" s="154"/>
      <c r="R195" s="157"/>
      <c r="T195" s="158"/>
      <c r="U195" s="154"/>
      <c r="V195" s="154"/>
      <c r="W195" s="154"/>
      <c r="X195" s="154"/>
      <c r="Y195" s="154"/>
      <c r="Z195" s="154"/>
      <c r="AA195" s="159"/>
      <c r="AT195" s="160" t="s">
        <v>156</v>
      </c>
      <c r="AU195" s="160" t="s">
        <v>153</v>
      </c>
      <c r="AV195" s="11" t="s">
        <v>152</v>
      </c>
      <c r="AW195" s="11" t="s">
        <v>29</v>
      </c>
      <c r="AX195" s="11" t="s">
        <v>79</v>
      </c>
      <c r="AY195" s="160" t="s">
        <v>147</v>
      </c>
    </row>
    <row r="196" spans="2:65" s="1" customFormat="1" ht="31.5" customHeight="1" x14ac:dyDescent="0.3">
      <c r="B196" s="134"/>
      <c r="C196" s="135" t="s">
        <v>272</v>
      </c>
      <c r="D196" s="135" t="s">
        <v>148</v>
      </c>
      <c r="E196" s="136" t="s">
        <v>273</v>
      </c>
      <c r="F196" s="234" t="s">
        <v>274</v>
      </c>
      <c r="G196" s="222"/>
      <c r="H196" s="222"/>
      <c r="I196" s="222"/>
      <c r="J196" s="137" t="s">
        <v>230</v>
      </c>
      <c r="K196" s="138">
        <v>96.95</v>
      </c>
      <c r="L196" s="221">
        <v>0</v>
      </c>
      <c r="M196" s="222"/>
      <c r="N196" s="221">
        <f>ROUND(L196*K196,3)</f>
        <v>0</v>
      </c>
      <c r="O196" s="222"/>
      <c r="P196" s="222"/>
      <c r="Q196" s="222"/>
      <c r="R196" s="139"/>
      <c r="T196" s="140" t="s">
        <v>3</v>
      </c>
      <c r="U196" s="39" t="s">
        <v>39</v>
      </c>
      <c r="V196" s="141">
        <v>0.93059999999999998</v>
      </c>
      <c r="W196" s="141">
        <f>V196*K196</f>
        <v>90.221670000000003</v>
      </c>
      <c r="X196" s="141">
        <v>6.3E-3</v>
      </c>
      <c r="Y196" s="141">
        <f>X196*K196</f>
        <v>0.61078500000000002</v>
      </c>
      <c r="Z196" s="141">
        <v>0</v>
      </c>
      <c r="AA196" s="142">
        <f>Z196*K196</f>
        <v>0</v>
      </c>
      <c r="AR196" s="16" t="s">
        <v>152</v>
      </c>
      <c r="AT196" s="16" t="s">
        <v>148</v>
      </c>
      <c r="AU196" s="16" t="s">
        <v>153</v>
      </c>
      <c r="AY196" s="16" t="s">
        <v>147</v>
      </c>
      <c r="BE196" s="143">
        <f>IF(U196="základná",N196,0)</f>
        <v>0</v>
      </c>
      <c r="BF196" s="143">
        <f>IF(U196="znížená",N196,0)</f>
        <v>0</v>
      </c>
      <c r="BG196" s="143">
        <f>IF(U196="zákl. prenesená",N196,0)</f>
        <v>0</v>
      </c>
      <c r="BH196" s="143">
        <f>IF(U196="zníž. prenesená",N196,0)</f>
        <v>0</v>
      </c>
      <c r="BI196" s="143">
        <f>IF(U196="nulová",N196,0)</f>
        <v>0</v>
      </c>
      <c r="BJ196" s="16" t="s">
        <v>153</v>
      </c>
      <c r="BK196" s="144">
        <f>ROUND(L196*K196,3)</f>
        <v>0</v>
      </c>
      <c r="BL196" s="16" t="s">
        <v>152</v>
      </c>
      <c r="BM196" s="16" t="s">
        <v>275</v>
      </c>
    </row>
    <row r="197" spans="2:65" s="9" customFormat="1" ht="29.85" customHeight="1" x14ac:dyDescent="0.3">
      <c r="B197" s="123"/>
      <c r="C197" s="124"/>
      <c r="D197" s="133" t="s">
        <v>111</v>
      </c>
      <c r="E197" s="133"/>
      <c r="F197" s="133"/>
      <c r="G197" s="133"/>
      <c r="H197" s="133"/>
      <c r="I197" s="133"/>
      <c r="J197" s="133"/>
      <c r="K197" s="133"/>
      <c r="L197" s="133"/>
      <c r="M197" s="133"/>
      <c r="N197" s="230">
        <f>BK197</f>
        <v>0</v>
      </c>
      <c r="O197" s="231"/>
      <c r="P197" s="231"/>
      <c r="Q197" s="231"/>
      <c r="R197" s="126"/>
      <c r="T197" s="127"/>
      <c r="U197" s="124"/>
      <c r="V197" s="124"/>
      <c r="W197" s="128">
        <f>SUM(W198:W220)</f>
        <v>193.76166999999998</v>
      </c>
      <c r="X197" s="124"/>
      <c r="Y197" s="128">
        <f>SUM(Y198:Y220)</f>
        <v>200.08265969999999</v>
      </c>
      <c r="Z197" s="124"/>
      <c r="AA197" s="129">
        <f>SUM(AA198:AA220)</f>
        <v>0</v>
      </c>
      <c r="AR197" s="130" t="s">
        <v>79</v>
      </c>
      <c r="AT197" s="131" t="s">
        <v>71</v>
      </c>
      <c r="AU197" s="131" t="s">
        <v>79</v>
      </c>
      <c r="AY197" s="130" t="s">
        <v>147</v>
      </c>
      <c r="BK197" s="132">
        <f>SUM(BK198:BK220)</f>
        <v>0</v>
      </c>
    </row>
    <row r="198" spans="2:65" s="1" customFormat="1" ht="31.5" customHeight="1" x14ac:dyDescent="0.3">
      <c r="B198" s="134"/>
      <c r="C198" s="135" t="s">
        <v>276</v>
      </c>
      <c r="D198" s="135" t="s">
        <v>148</v>
      </c>
      <c r="E198" s="136" t="s">
        <v>277</v>
      </c>
      <c r="F198" s="234" t="s">
        <v>278</v>
      </c>
      <c r="G198" s="222"/>
      <c r="H198" s="222"/>
      <c r="I198" s="222"/>
      <c r="J198" s="137" t="s">
        <v>196</v>
      </c>
      <c r="K198" s="138">
        <v>365.61</v>
      </c>
      <c r="L198" s="221">
        <v>0</v>
      </c>
      <c r="M198" s="222"/>
      <c r="N198" s="221">
        <f>ROUND(L198*K198,3)</f>
        <v>0</v>
      </c>
      <c r="O198" s="222"/>
      <c r="P198" s="222"/>
      <c r="Q198" s="222"/>
      <c r="R198" s="139"/>
      <c r="T198" s="140" t="s">
        <v>3</v>
      </c>
      <c r="U198" s="39" t="s">
        <v>39</v>
      </c>
      <c r="V198" s="141">
        <v>5.2999999999999999E-2</v>
      </c>
      <c r="W198" s="141">
        <f>V198*K198</f>
        <v>19.377330000000001</v>
      </c>
      <c r="X198" s="141">
        <v>0.36834</v>
      </c>
      <c r="Y198" s="141">
        <f>X198*K198</f>
        <v>134.66878740000001</v>
      </c>
      <c r="Z198" s="141">
        <v>0</v>
      </c>
      <c r="AA198" s="142">
        <f>Z198*K198</f>
        <v>0</v>
      </c>
      <c r="AR198" s="16" t="s">
        <v>152</v>
      </c>
      <c r="AT198" s="16" t="s">
        <v>148</v>
      </c>
      <c r="AU198" s="16" t="s">
        <v>153</v>
      </c>
      <c r="AY198" s="16" t="s">
        <v>147</v>
      </c>
      <c r="BE198" s="143">
        <f>IF(U198="základná",N198,0)</f>
        <v>0</v>
      </c>
      <c r="BF198" s="143">
        <f>IF(U198="znížená",N198,0)</f>
        <v>0</v>
      </c>
      <c r="BG198" s="143">
        <f>IF(U198="zákl. prenesená",N198,0)</f>
        <v>0</v>
      </c>
      <c r="BH198" s="143">
        <f>IF(U198="zníž. prenesená",N198,0)</f>
        <v>0</v>
      </c>
      <c r="BI198" s="143">
        <f>IF(U198="nulová",N198,0)</f>
        <v>0</v>
      </c>
      <c r="BJ198" s="16" t="s">
        <v>153</v>
      </c>
      <c r="BK198" s="144">
        <f>ROUND(L198*K198,3)</f>
        <v>0</v>
      </c>
      <c r="BL198" s="16" t="s">
        <v>152</v>
      </c>
      <c r="BM198" s="16" t="s">
        <v>279</v>
      </c>
    </row>
    <row r="199" spans="2:65" s="10" customFormat="1" ht="31.5" customHeight="1" x14ac:dyDescent="0.3">
      <c r="B199" s="145"/>
      <c r="C199" s="146"/>
      <c r="D199" s="146"/>
      <c r="E199" s="147" t="s">
        <v>3</v>
      </c>
      <c r="F199" s="237" t="s">
        <v>198</v>
      </c>
      <c r="G199" s="238"/>
      <c r="H199" s="238"/>
      <c r="I199" s="238"/>
      <c r="J199" s="146"/>
      <c r="K199" s="148">
        <v>15.79</v>
      </c>
      <c r="L199" s="146"/>
      <c r="M199" s="146"/>
      <c r="N199" s="146"/>
      <c r="O199" s="146"/>
      <c r="P199" s="146"/>
      <c r="Q199" s="146"/>
      <c r="R199" s="149"/>
      <c r="T199" s="150"/>
      <c r="U199" s="146"/>
      <c r="V199" s="146"/>
      <c r="W199" s="146"/>
      <c r="X199" s="146"/>
      <c r="Y199" s="146"/>
      <c r="Z199" s="146"/>
      <c r="AA199" s="151"/>
      <c r="AT199" s="152" t="s">
        <v>156</v>
      </c>
      <c r="AU199" s="152" t="s">
        <v>153</v>
      </c>
      <c r="AV199" s="10" t="s">
        <v>153</v>
      </c>
      <c r="AW199" s="10" t="s">
        <v>29</v>
      </c>
      <c r="AX199" s="10" t="s">
        <v>72</v>
      </c>
      <c r="AY199" s="152" t="s">
        <v>147</v>
      </c>
    </row>
    <row r="200" spans="2:65" s="10" customFormat="1" ht="31.5" customHeight="1" x14ac:dyDescent="0.3">
      <c r="B200" s="145"/>
      <c r="C200" s="146"/>
      <c r="D200" s="146"/>
      <c r="E200" s="147" t="s">
        <v>3</v>
      </c>
      <c r="F200" s="244" t="s">
        <v>199</v>
      </c>
      <c r="G200" s="238"/>
      <c r="H200" s="238"/>
      <c r="I200" s="238"/>
      <c r="J200" s="146"/>
      <c r="K200" s="148">
        <v>220.22</v>
      </c>
      <c r="L200" s="146"/>
      <c r="M200" s="146"/>
      <c r="N200" s="146"/>
      <c r="O200" s="146"/>
      <c r="P200" s="146"/>
      <c r="Q200" s="146"/>
      <c r="R200" s="149"/>
      <c r="T200" s="150"/>
      <c r="U200" s="146"/>
      <c r="V200" s="146"/>
      <c r="W200" s="146"/>
      <c r="X200" s="146"/>
      <c r="Y200" s="146"/>
      <c r="Z200" s="146"/>
      <c r="AA200" s="151"/>
      <c r="AT200" s="152" t="s">
        <v>156</v>
      </c>
      <c r="AU200" s="152" t="s">
        <v>153</v>
      </c>
      <c r="AV200" s="10" t="s">
        <v>153</v>
      </c>
      <c r="AW200" s="10" t="s">
        <v>29</v>
      </c>
      <c r="AX200" s="10" t="s">
        <v>72</v>
      </c>
      <c r="AY200" s="152" t="s">
        <v>147</v>
      </c>
    </row>
    <row r="201" spans="2:65" s="10" customFormat="1" ht="31.5" customHeight="1" x14ac:dyDescent="0.3">
      <c r="B201" s="145"/>
      <c r="C201" s="146"/>
      <c r="D201" s="146"/>
      <c r="E201" s="147" t="s">
        <v>3</v>
      </c>
      <c r="F201" s="244" t="s">
        <v>200</v>
      </c>
      <c r="G201" s="238"/>
      <c r="H201" s="238"/>
      <c r="I201" s="238"/>
      <c r="J201" s="146"/>
      <c r="K201" s="148">
        <v>96.85</v>
      </c>
      <c r="L201" s="146"/>
      <c r="M201" s="146"/>
      <c r="N201" s="146"/>
      <c r="O201" s="146"/>
      <c r="P201" s="146"/>
      <c r="Q201" s="146"/>
      <c r="R201" s="149"/>
      <c r="T201" s="150"/>
      <c r="U201" s="146"/>
      <c r="V201" s="146"/>
      <c r="W201" s="146"/>
      <c r="X201" s="146"/>
      <c r="Y201" s="146"/>
      <c r="Z201" s="146"/>
      <c r="AA201" s="151"/>
      <c r="AT201" s="152" t="s">
        <v>156</v>
      </c>
      <c r="AU201" s="152" t="s">
        <v>153</v>
      </c>
      <c r="AV201" s="10" t="s">
        <v>153</v>
      </c>
      <c r="AW201" s="10" t="s">
        <v>29</v>
      </c>
      <c r="AX201" s="10" t="s">
        <v>72</v>
      </c>
      <c r="AY201" s="152" t="s">
        <v>147</v>
      </c>
    </row>
    <row r="202" spans="2:65" s="10" customFormat="1" ht="31.5" customHeight="1" x14ac:dyDescent="0.3">
      <c r="B202" s="145"/>
      <c r="C202" s="146"/>
      <c r="D202" s="146"/>
      <c r="E202" s="147" t="s">
        <v>3</v>
      </c>
      <c r="F202" s="244" t="s">
        <v>201</v>
      </c>
      <c r="G202" s="238"/>
      <c r="H202" s="238"/>
      <c r="I202" s="238"/>
      <c r="J202" s="146"/>
      <c r="K202" s="148">
        <v>32.75</v>
      </c>
      <c r="L202" s="146"/>
      <c r="M202" s="146"/>
      <c r="N202" s="146"/>
      <c r="O202" s="146"/>
      <c r="P202" s="146"/>
      <c r="Q202" s="146"/>
      <c r="R202" s="149"/>
      <c r="T202" s="150"/>
      <c r="U202" s="146"/>
      <c r="V202" s="146"/>
      <c r="W202" s="146"/>
      <c r="X202" s="146"/>
      <c r="Y202" s="146"/>
      <c r="Z202" s="146"/>
      <c r="AA202" s="151"/>
      <c r="AT202" s="152" t="s">
        <v>156</v>
      </c>
      <c r="AU202" s="152" t="s">
        <v>153</v>
      </c>
      <c r="AV202" s="10" t="s">
        <v>153</v>
      </c>
      <c r="AW202" s="10" t="s">
        <v>29</v>
      </c>
      <c r="AX202" s="10" t="s">
        <v>72</v>
      </c>
      <c r="AY202" s="152" t="s">
        <v>147</v>
      </c>
    </row>
    <row r="203" spans="2:65" s="11" customFormat="1" ht="22.5" customHeight="1" x14ac:dyDescent="0.3">
      <c r="B203" s="153"/>
      <c r="C203" s="154"/>
      <c r="D203" s="154"/>
      <c r="E203" s="155" t="s">
        <v>3</v>
      </c>
      <c r="F203" s="239" t="s">
        <v>160</v>
      </c>
      <c r="G203" s="240"/>
      <c r="H203" s="240"/>
      <c r="I203" s="240"/>
      <c r="J203" s="154"/>
      <c r="K203" s="156">
        <v>365.61</v>
      </c>
      <c r="L203" s="154"/>
      <c r="M203" s="154"/>
      <c r="N203" s="154"/>
      <c r="O203" s="154"/>
      <c r="P203" s="154"/>
      <c r="Q203" s="154"/>
      <c r="R203" s="157"/>
      <c r="T203" s="158"/>
      <c r="U203" s="154"/>
      <c r="V203" s="154"/>
      <c r="W203" s="154"/>
      <c r="X203" s="154"/>
      <c r="Y203" s="154"/>
      <c r="Z203" s="154"/>
      <c r="AA203" s="159"/>
      <c r="AT203" s="160" t="s">
        <v>156</v>
      </c>
      <c r="AU203" s="160" t="s">
        <v>153</v>
      </c>
      <c r="AV203" s="11" t="s">
        <v>152</v>
      </c>
      <c r="AW203" s="11" t="s">
        <v>29</v>
      </c>
      <c r="AX203" s="11" t="s">
        <v>79</v>
      </c>
      <c r="AY203" s="160" t="s">
        <v>147</v>
      </c>
    </row>
    <row r="204" spans="2:65" s="1" customFormat="1" ht="44.25" customHeight="1" x14ac:dyDescent="0.3">
      <c r="B204" s="134"/>
      <c r="C204" s="135" t="s">
        <v>280</v>
      </c>
      <c r="D204" s="135" t="s">
        <v>148</v>
      </c>
      <c r="E204" s="136" t="s">
        <v>281</v>
      </c>
      <c r="F204" s="234" t="s">
        <v>282</v>
      </c>
      <c r="G204" s="222"/>
      <c r="H204" s="222"/>
      <c r="I204" s="222"/>
      <c r="J204" s="137" t="s">
        <v>196</v>
      </c>
      <c r="K204" s="138">
        <v>365.61</v>
      </c>
      <c r="L204" s="221">
        <v>0</v>
      </c>
      <c r="M204" s="222"/>
      <c r="N204" s="221">
        <f>ROUND(L204*K204,3)</f>
        <v>0</v>
      </c>
      <c r="O204" s="222"/>
      <c r="P204" s="222"/>
      <c r="Q204" s="222"/>
      <c r="R204" s="139"/>
      <c r="T204" s="140" t="s">
        <v>3</v>
      </c>
      <c r="U204" s="39" t="s">
        <v>39</v>
      </c>
      <c r="V204" s="141">
        <v>1.9E-2</v>
      </c>
      <c r="W204" s="141">
        <f>V204*K204</f>
        <v>6.9465900000000005</v>
      </c>
      <c r="X204" s="141">
        <v>8.0030000000000004E-2</v>
      </c>
      <c r="Y204" s="141">
        <f>X204*K204</f>
        <v>29.259768300000001</v>
      </c>
      <c r="Z204" s="141">
        <v>0</v>
      </c>
      <c r="AA204" s="142">
        <f>Z204*K204</f>
        <v>0</v>
      </c>
      <c r="AR204" s="16" t="s">
        <v>152</v>
      </c>
      <c r="AT204" s="16" t="s">
        <v>148</v>
      </c>
      <c r="AU204" s="16" t="s">
        <v>153</v>
      </c>
      <c r="AY204" s="16" t="s">
        <v>147</v>
      </c>
      <c r="BE204" s="143">
        <f>IF(U204="základná",N204,0)</f>
        <v>0</v>
      </c>
      <c r="BF204" s="143">
        <f>IF(U204="znížená",N204,0)</f>
        <v>0</v>
      </c>
      <c r="BG204" s="143">
        <f>IF(U204="zákl. prenesená",N204,0)</f>
        <v>0</v>
      </c>
      <c r="BH204" s="143">
        <f>IF(U204="zníž. prenesená",N204,0)</f>
        <v>0</v>
      </c>
      <c r="BI204" s="143">
        <f>IF(U204="nulová",N204,0)</f>
        <v>0</v>
      </c>
      <c r="BJ204" s="16" t="s">
        <v>153</v>
      </c>
      <c r="BK204" s="144">
        <f>ROUND(L204*K204,3)</f>
        <v>0</v>
      </c>
      <c r="BL204" s="16" t="s">
        <v>152</v>
      </c>
      <c r="BM204" s="16" t="s">
        <v>283</v>
      </c>
    </row>
    <row r="205" spans="2:65" s="10" customFormat="1" ht="31.5" customHeight="1" x14ac:dyDescent="0.3">
      <c r="B205" s="145"/>
      <c r="C205" s="146"/>
      <c r="D205" s="146"/>
      <c r="E205" s="147" t="s">
        <v>3</v>
      </c>
      <c r="F205" s="237" t="s">
        <v>198</v>
      </c>
      <c r="G205" s="238"/>
      <c r="H205" s="238"/>
      <c r="I205" s="238"/>
      <c r="J205" s="146"/>
      <c r="K205" s="148">
        <v>15.79</v>
      </c>
      <c r="L205" s="146"/>
      <c r="M205" s="146"/>
      <c r="N205" s="146"/>
      <c r="O205" s="146"/>
      <c r="P205" s="146"/>
      <c r="Q205" s="146"/>
      <c r="R205" s="149"/>
      <c r="T205" s="150"/>
      <c r="U205" s="146"/>
      <c r="V205" s="146"/>
      <c r="W205" s="146"/>
      <c r="X205" s="146"/>
      <c r="Y205" s="146"/>
      <c r="Z205" s="146"/>
      <c r="AA205" s="151"/>
      <c r="AT205" s="152" t="s">
        <v>156</v>
      </c>
      <c r="AU205" s="152" t="s">
        <v>153</v>
      </c>
      <c r="AV205" s="10" t="s">
        <v>153</v>
      </c>
      <c r="AW205" s="10" t="s">
        <v>29</v>
      </c>
      <c r="AX205" s="10" t="s">
        <v>72</v>
      </c>
      <c r="AY205" s="152" t="s">
        <v>147</v>
      </c>
    </row>
    <row r="206" spans="2:65" s="10" customFormat="1" ht="31.5" customHeight="1" x14ac:dyDescent="0.3">
      <c r="B206" s="145"/>
      <c r="C206" s="146"/>
      <c r="D206" s="146"/>
      <c r="E206" s="147" t="s">
        <v>3</v>
      </c>
      <c r="F206" s="244" t="s">
        <v>199</v>
      </c>
      <c r="G206" s="238"/>
      <c r="H206" s="238"/>
      <c r="I206" s="238"/>
      <c r="J206" s="146"/>
      <c r="K206" s="148">
        <v>220.22</v>
      </c>
      <c r="L206" s="146"/>
      <c r="M206" s="146"/>
      <c r="N206" s="146"/>
      <c r="O206" s="146"/>
      <c r="P206" s="146"/>
      <c r="Q206" s="146"/>
      <c r="R206" s="149"/>
      <c r="T206" s="150"/>
      <c r="U206" s="146"/>
      <c r="V206" s="146"/>
      <c r="W206" s="146"/>
      <c r="X206" s="146"/>
      <c r="Y206" s="146"/>
      <c r="Z206" s="146"/>
      <c r="AA206" s="151"/>
      <c r="AT206" s="152" t="s">
        <v>156</v>
      </c>
      <c r="AU206" s="152" t="s">
        <v>153</v>
      </c>
      <c r="AV206" s="10" t="s">
        <v>153</v>
      </c>
      <c r="AW206" s="10" t="s">
        <v>29</v>
      </c>
      <c r="AX206" s="10" t="s">
        <v>72</v>
      </c>
      <c r="AY206" s="152" t="s">
        <v>147</v>
      </c>
    </row>
    <row r="207" spans="2:65" s="10" customFormat="1" ht="31.5" customHeight="1" x14ac:dyDescent="0.3">
      <c r="B207" s="145"/>
      <c r="C207" s="146"/>
      <c r="D207" s="146"/>
      <c r="E207" s="147" t="s">
        <v>3</v>
      </c>
      <c r="F207" s="244" t="s">
        <v>200</v>
      </c>
      <c r="G207" s="238"/>
      <c r="H207" s="238"/>
      <c r="I207" s="238"/>
      <c r="J207" s="146"/>
      <c r="K207" s="148">
        <v>96.85</v>
      </c>
      <c r="L207" s="146"/>
      <c r="M207" s="146"/>
      <c r="N207" s="146"/>
      <c r="O207" s="146"/>
      <c r="P207" s="146"/>
      <c r="Q207" s="146"/>
      <c r="R207" s="149"/>
      <c r="T207" s="150"/>
      <c r="U207" s="146"/>
      <c r="V207" s="146"/>
      <c r="W207" s="146"/>
      <c r="X207" s="146"/>
      <c r="Y207" s="146"/>
      <c r="Z207" s="146"/>
      <c r="AA207" s="151"/>
      <c r="AT207" s="152" t="s">
        <v>156</v>
      </c>
      <c r="AU207" s="152" t="s">
        <v>153</v>
      </c>
      <c r="AV207" s="10" t="s">
        <v>153</v>
      </c>
      <c r="AW207" s="10" t="s">
        <v>29</v>
      </c>
      <c r="AX207" s="10" t="s">
        <v>72</v>
      </c>
      <c r="AY207" s="152" t="s">
        <v>147</v>
      </c>
    </row>
    <row r="208" spans="2:65" s="10" customFormat="1" ht="31.5" customHeight="1" x14ac:dyDescent="0.3">
      <c r="B208" s="145"/>
      <c r="C208" s="146"/>
      <c r="D208" s="146"/>
      <c r="E208" s="147" t="s">
        <v>3</v>
      </c>
      <c r="F208" s="244" t="s">
        <v>201</v>
      </c>
      <c r="G208" s="238"/>
      <c r="H208" s="238"/>
      <c r="I208" s="238"/>
      <c r="J208" s="146"/>
      <c r="K208" s="148">
        <v>32.75</v>
      </c>
      <c r="L208" s="146"/>
      <c r="M208" s="146"/>
      <c r="N208" s="146"/>
      <c r="O208" s="146"/>
      <c r="P208" s="146"/>
      <c r="Q208" s="146"/>
      <c r="R208" s="149"/>
      <c r="T208" s="150"/>
      <c r="U208" s="146"/>
      <c r="V208" s="146"/>
      <c r="W208" s="146"/>
      <c r="X208" s="146"/>
      <c r="Y208" s="146"/>
      <c r="Z208" s="146"/>
      <c r="AA208" s="151"/>
      <c r="AT208" s="152" t="s">
        <v>156</v>
      </c>
      <c r="AU208" s="152" t="s">
        <v>153</v>
      </c>
      <c r="AV208" s="10" t="s">
        <v>153</v>
      </c>
      <c r="AW208" s="10" t="s">
        <v>29</v>
      </c>
      <c r="AX208" s="10" t="s">
        <v>72</v>
      </c>
      <c r="AY208" s="152" t="s">
        <v>147</v>
      </c>
    </row>
    <row r="209" spans="2:65" s="11" customFormat="1" ht="22.5" customHeight="1" x14ac:dyDescent="0.3">
      <c r="B209" s="153"/>
      <c r="C209" s="154"/>
      <c r="D209" s="154"/>
      <c r="E209" s="155" t="s">
        <v>3</v>
      </c>
      <c r="F209" s="239" t="s">
        <v>160</v>
      </c>
      <c r="G209" s="240"/>
      <c r="H209" s="240"/>
      <c r="I209" s="240"/>
      <c r="J209" s="154"/>
      <c r="K209" s="156">
        <v>365.61</v>
      </c>
      <c r="L209" s="154"/>
      <c r="M209" s="154"/>
      <c r="N209" s="154"/>
      <c r="O209" s="154"/>
      <c r="P209" s="154"/>
      <c r="Q209" s="154"/>
      <c r="R209" s="157"/>
      <c r="T209" s="158"/>
      <c r="U209" s="154"/>
      <c r="V209" s="154"/>
      <c r="W209" s="154"/>
      <c r="X209" s="154"/>
      <c r="Y209" s="154"/>
      <c r="Z209" s="154"/>
      <c r="AA209" s="159"/>
      <c r="AT209" s="160" t="s">
        <v>156</v>
      </c>
      <c r="AU209" s="160" t="s">
        <v>153</v>
      </c>
      <c r="AV209" s="11" t="s">
        <v>152</v>
      </c>
      <c r="AW209" s="11" t="s">
        <v>29</v>
      </c>
      <c r="AX209" s="11" t="s">
        <v>79</v>
      </c>
      <c r="AY209" s="160" t="s">
        <v>147</v>
      </c>
    </row>
    <row r="210" spans="2:65" s="1" customFormat="1" ht="31.5" customHeight="1" x14ac:dyDescent="0.3">
      <c r="B210" s="134"/>
      <c r="C210" s="135" t="s">
        <v>284</v>
      </c>
      <c r="D210" s="135" t="s">
        <v>148</v>
      </c>
      <c r="E210" s="136" t="s">
        <v>285</v>
      </c>
      <c r="F210" s="234" t="s">
        <v>286</v>
      </c>
      <c r="G210" s="222"/>
      <c r="H210" s="222"/>
      <c r="I210" s="222"/>
      <c r="J210" s="137" t="s">
        <v>196</v>
      </c>
      <c r="K210" s="138">
        <v>32.75</v>
      </c>
      <c r="L210" s="221">
        <v>0</v>
      </c>
      <c r="M210" s="222"/>
      <c r="N210" s="221">
        <f>ROUND(L210*K210,3)</f>
        <v>0</v>
      </c>
      <c r="O210" s="222"/>
      <c r="P210" s="222"/>
      <c r="Q210" s="222"/>
      <c r="R210" s="139"/>
      <c r="T210" s="140" t="s">
        <v>3</v>
      </c>
      <c r="U210" s="39" t="s">
        <v>39</v>
      </c>
      <c r="V210" s="141">
        <v>0.316</v>
      </c>
      <c r="W210" s="141">
        <f>V210*K210</f>
        <v>10.349</v>
      </c>
      <c r="X210" s="141">
        <v>0.22824</v>
      </c>
      <c r="Y210" s="141">
        <f>X210*K210</f>
        <v>7.4748599999999996</v>
      </c>
      <c r="Z210" s="141">
        <v>0</v>
      </c>
      <c r="AA210" s="142">
        <f>Z210*K210</f>
        <v>0</v>
      </c>
      <c r="AR210" s="16" t="s">
        <v>152</v>
      </c>
      <c r="AT210" s="16" t="s">
        <v>148</v>
      </c>
      <c r="AU210" s="16" t="s">
        <v>153</v>
      </c>
      <c r="AY210" s="16" t="s">
        <v>147</v>
      </c>
      <c r="BE210" s="143">
        <f>IF(U210="základná",N210,0)</f>
        <v>0</v>
      </c>
      <c r="BF210" s="143">
        <f>IF(U210="znížená",N210,0)</f>
        <v>0</v>
      </c>
      <c r="BG210" s="143">
        <f>IF(U210="zákl. prenesená",N210,0)</f>
        <v>0</v>
      </c>
      <c r="BH210" s="143">
        <f>IF(U210="zníž. prenesená",N210,0)</f>
        <v>0</v>
      </c>
      <c r="BI210" s="143">
        <f>IF(U210="nulová",N210,0)</f>
        <v>0</v>
      </c>
      <c r="BJ210" s="16" t="s">
        <v>153</v>
      </c>
      <c r="BK210" s="144">
        <f>ROUND(L210*K210,3)</f>
        <v>0</v>
      </c>
      <c r="BL210" s="16" t="s">
        <v>152</v>
      </c>
      <c r="BM210" s="16" t="s">
        <v>287</v>
      </c>
    </row>
    <row r="211" spans="2:65" s="10" customFormat="1" ht="31.5" customHeight="1" x14ac:dyDescent="0.3">
      <c r="B211" s="145"/>
      <c r="C211" s="146"/>
      <c r="D211" s="146"/>
      <c r="E211" s="147" t="s">
        <v>3</v>
      </c>
      <c r="F211" s="237" t="s">
        <v>201</v>
      </c>
      <c r="G211" s="238"/>
      <c r="H211" s="238"/>
      <c r="I211" s="238"/>
      <c r="J211" s="146"/>
      <c r="K211" s="148">
        <v>32.75</v>
      </c>
      <c r="L211" s="146"/>
      <c r="M211" s="146"/>
      <c r="N211" s="146"/>
      <c r="O211" s="146"/>
      <c r="P211" s="146"/>
      <c r="Q211" s="146"/>
      <c r="R211" s="149"/>
      <c r="T211" s="150"/>
      <c r="U211" s="146"/>
      <c r="V211" s="146"/>
      <c r="W211" s="146"/>
      <c r="X211" s="146"/>
      <c r="Y211" s="146"/>
      <c r="Z211" s="146"/>
      <c r="AA211" s="151"/>
      <c r="AT211" s="152" t="s">
        <v>156</v>
      </c>
      <c r="AU211" s="152" t="s">
        <v>153</v>
      </c>
      <c r="AV211" s="10" t="s">
        <v>153</v>
      </c>
      <c r="AW211" s="10" t="s">
        <v>29</v>
      </c>
      <c r="AX211" s="10" t="s">
        <v>72</v>
      </c>
      <c r="AY211" s="152" t="s">
        <v>147</v>
      </c>
    </row>
    <row r="212" spans="2:65" s="11" customFormat="1" ht="22.5" customHeight="1" x14ac:dyDescent="0.3">
      <c r="B212" s="153"/>
      <c r="C212" s="154"/>
      <c r="D212" s="154"/>
      <c r="E212" s="155" t="s">
        <v>3</v>
      </c>
      <c r="F212" s="239" t="s">
        <v>160</v>
      </c>
      <c r="G212" s="240"/>
      <c r="H212" s="240"/>
      <c r="I212" s="240"/>
      <c r="J212" s="154"/>
      <c r="K212" s="156">
        <v>32.75</v>
      </c>
      <c r="L212" s="154"/>
      <c r="M212" s="154"/>
      <c r="N212" s="154"/>
      <c r="O212" s="154"/>
      <c r="P212" s="154"/>
      <c r="Q212" s="154"/>
      <c r="R212" s="157"/>
      <c r="T212" s="158"/>
      <c r="U212" s="154"/>
      <c r="V212" s="154"/>
      <c r="W212" s="154"/>
      <c r="X212" s="154"/>
      <c r="Y212" s="154"/>
      <c r="Z212" s="154"/>
      <c r="AA212" s="159"/>
      <c r="AT212" s="160" t="s">
        <v>156</v>
      </c>
      <c r="AU212" s="160" t="s">
        <v>153</v>
      </c>
      <c r="AV212" s="11" t="s">
        <v>152</v>
      </c>
      <c r="AW212" s="11" t="s">
        <v>29</v>
      </c>
      <c r="AX212" s="11" t="s">
        <v>79</v>
      </c>
      <c r="AY212" s="160" t="s">
        <v>147</v>
      </c>
    </row>
    <row r="213" spans="2:65" s="1" customFormat="1" ht="22.5" customHeight="1" x14ac:dyDescent="0.3">
      <c r="B213" s="134"/>
      <c r="C213" s="135" t="s">
        <v>288</v>
      </c>
      <c r="D213" s="135" t="s">
        <v>148</v>
      </c>
      <c r="E213" s="136" t="s">
        <v>289</v>
      </c>
      <c r="F213" s="234" t="s">
        <v>290</v>
      </c>
      <c r="G213" s="222"/>
      <c r="H213" s="222"/>
      <c r="I213" s="222"/>
      <c r="J213" s="137" t="s">
        <v>196</v>
      </c>
      <c r="K213" s="138">
        <v>220.22</v>
      </c>
      <c r="L213" s="221">
        <v>0</v>
      </c>
      <c r="M213" s="222"/>
      <c r="N213" s="221">
        <f>ROUND(L213*K213,3)</f>
        <v>0</v>
      </c>
      <c r="O213" s="222"/>
      <c r="P213" s="222"/>
      <c r="Q213" s="222"/>
      <c r="R213" s="139"/>
      <c r="T213" s="140" t="s">
        <v>3</v>
      </c>
      <c r="U213" s="39" t="s">
        <v>39</v>
      </c>
      <c r="V213" s="141">
        <v>0.23</v>
      </c>
      <c r="W213" s="141">
        <f>V213*K213</f>
        <v>50.650600000000004</v>
      </c>
      <c r="X213" s="141">
        <v>0</v>
      </c>
      <c r="Y213" s="141">
        <f>X213*K213</f>
        <v>0</v>
      </c>
      <c r="Z213" s="141">
        <v>0</v>
      </c>
      <c r="AA213" s="142">
        <f>Z213*K213</f>
        <v>0</v>
      </c>
      <c r="AR213" s="16" t="s">
        <v>152</v>
      </c>
      <c r="AT213" s="16" t="s">
        <v>148</v>
      </c>
      <c r="AU213" s="16" t="s">
        <v>153</v>
      </c>
      <c r="AY213" s="16" t="s">
        <v>147</v>
      </c>
      <c r="BE213" s="143">
        <f>IF(U213="základná",N213,0)</f>
        <v>0</v>
      </c>
      <c r="BF213" s="143">
        <f>IF(U213="znížená",N213,0)</f>
        <v>0</v>
      </c>
      <c r="BG213" s="143">
        <f>IF(U213="zákl. prenesená",N213,0)</f>
        <v>0</v>
      </c>
      <c r="BH213" s="143">
        <f>IF(U213="zníž. prenesená",N213,0)</f>
        <v>0</v>
      </c>
      <c r="BI213" s="143">
        <f>IF(U213="nulová",N213,0)</f>
        <v>0</v>
      </c>
      <c r="BJ213" s="16" t="s">
        <v>153</v>
      </c>
      <c r="BK213" s="144">
        <f>ROUND(L213*K213,3)</f>
        <v>0</v>
      </c>
      <c r="BL213" s="16" t="s">
        <v>152</v>
      </c>
      <c r="BM213" s="16" t="s">
        <v>291</v>
      </c>
    </row>
    <row r="214" spans="2:65" s="10" customFormat="1" ht="31.5" customHeight="1" x14ac:dyDescent="0.3">
      <c r="B214" s="145"/>
      <c r="C214" s="146"/>
      <c r="D214" s="146"/>
      <c r="E214" s="147" t="s">
        <v>3</v>
      </c>
      <c r="F214" s="237" t="s">
        <v>199</v>
      </c>
      <c r="G214" s="238"/>
      <c r="H214" s="238"/>
      <c r="I214" s="238"/>
      <c r="J214" s="146"/>
      <c r="K214" s="148">
        <v>220.22</v>
      </c>
      <c r="L214" s="146"/>
      <c r="M214" s="146"/>
      <c r="N214" s="146"/>
      <c r="O214" s="146"/>
      <c r="P214" s="146"/>
      <c r="Q214" s="146"/>
      <c r="R214" s="149"/>
      <c r="T214" s="150"/>
      <c r="U214" s="146"/>
      <c r="V214" s="146"/>
      <c r="W214" s="146"/>
      <c r="X214" s="146"/>
      <c r="Y214" s="146"/>
      <c r="Z214" s="146"/>
      <c r="AA214" s="151"/>
      <c r="AT214" s="152" t="s">
        <v>156</v>
      </c>
      <c r="AU214" s="152" t="s">
        <v>153</v>
      </c>
      <c r="AV214" s="10" t="s">
        <v>153</v>
      </c>
      <c r="AW214" s="10" t="s">
        <v>29</v>
      </c>
      <c r="AX214" s="10" t="s">
        <v>72</v>
      </c>
      <c r="AY214" s="152" t="s">
        <v>147</v>
      </c>
    </row>
    <row r="215" spans="2:65" s="11" customFormat="1" ht="22.5" customHeight="1" x14ac:dyDescent="0.3">
      <c r="B215" s="153"/>
      <c r="C215" s="154"/>
      <c r="D215" s="154"/>
      <c r="E215" s="155" t="s">
        <v>3</v>
      </c>
      <c r="F215" s="239" t="s">
        <v>160</v>
      </c>
      <c r="G215" s="240"/>
      <c r="H215" s="240"/>
      <c r="I215" s="240"/>
      <c r="J215" s="154"/>
      <c r="K215" s="156">
        <v>220.22</v>
      </c>
      <c r="L215" s="154"/>
      <c r="M215" s="154"/>
      <c r="N215" s="154"/>
      <c r="O215" s="154"/>
      <c r="P215" s="154"/>
      <c r="Q215" s="154"/>
      <c r="R215" s="157"/>
      <c r="T215" s="158"/>
      <c r="U215" s="154"/>
      <c r="V215" s="154"/>
      <c r="W215" s="154"/>
      <c r="X215" s="154"/>
      <c r="Y215" s="154"/>
      <c r="Z215" s="154"/>
      <c r="AA215" s="159"/>
      <c r="AT215" s="160" t="s">
        <v>156</v>
      </c>
      <c r="AU215" s="160" t="s">
        <v>153</v>
      </c>
      <c r="AV215" s="11" t="s">
        <v>152</v>
      </c>
      <c r="AW215" s="11" t="s">
        <v>29</v>
      </c>
      <c r="AX215" s="11" t="s">
        <v>79</v>
      </c>
      <c r="AY215" s="160" t="s">
        <v>147</v>
      </c>
    </row>
    <row r="216" spans="2:65" s="1" customFormat="1" ht="22.5" customHeight="1" x14ac:dyDescent="0.3">
      <c r="B216" s="134"/>
      <c r="C216" s="169" t="s">
        <v>292</v>
      </c>
      <c r="D216" s="169" t="s">
        <v>188</v>
      </c>
      <c r="E216" s="170" t="s">
        <v>293</v>
      </c>
      <c r="F216" s="241" t="s">
        <v>294</v>
      </c>
      <c r="G216" s="242"/>
      <c r="H216" s="242"/>
      <c r="I216" s="242"/>
      <c r="J216" s="171" t="s">
        <v>196</v>
      </c>
      <c r="K216" s="172">
        <v>224.624</v>
      </c>
      <c r="L216" s="243">
        <v>0</v>
      </c>
      <c r="M216" s="242"/>
      <c r="N216" s="243">
        <f>ROUND(L216*K216,3)</f>
        <v>0</v>
      </c>
      <c r="O216" s="222"/>
      <c r="P216" s="222"/>
      <c r="Q216" s="222"/>
      <c r="R216" s="139"/>
      <c r="T216" s="140" t="s">
        <v>3</v>
      </c>
      <c r="U216" s="39" t="s">
        <v>39</v>
      </c>
      <c r="V216" s="141">
        <v>0</v>
      </c>
      <c r="W216" s="141">
        <f>V216*K216</f>
        <v>0</v>
      </c>
      <c r="X216" s="141">
        <v>1E-3</v>
      </c>
      <c r="Y216" s="141">
        <f>X216*K216</f>
        <v>0.22462399999999999</v>
      </c>
      <c r="Z216" s="141">
        <v>0</v>
      </c>
      <c r="AA216" s="142">
        <f>Z216*K216</f>
        <v>0</v>
      </c>
      <c r="AR216" s="16" t="s">
        <v>187</v>
      </c>
      <c r="AT216" s="16" t="s">
        <v>188</v>
      </c>
      <c r="AU216" s="16" t="s">
        <v>153</v>
      </c>
      <c r="AY216" s="16" t="s">
        <v>147</v>
      </c>
      <c r="BE216" s="143">
        <f>IF(U216="základná",N216,0)</f>
        <v>0</v>
      </c>
      <c r="BF216" s="143">
        <f>IF(U216="znížená",N216,0)</f>
        <v>0</v>
      </c>
      <c r="BG216" s="143">
        <f>IF(U216="zákl. prenesená",N216,0)</f>
        <v>0</v>
      </c>
      <c r="BH216" s="143">
        <f>IF(U216="zníž. prenesená",N216,0)</f>
        <v>0</v>
      </c>
      <c r="BI216" s="143">
        <f>IF(U216="nulová",N216,0)</f>
        <v>0</v>
      </c>
      <c r="BJ216" s="16" t="s">
        <v>153</v>
      </c>
      <c r="BK216" s="144">
        <f>ROUND(L216*K216,3)</f>
        <v>0</v>
      </c>
      <c r="BL216" s="16" t="s">
        <v>152</v>
      </c>
      <c r="BM216" s="16" t="s">
        <v>295</v>
      </c>
    </row>
    <row r="217" spans="2:65" s="1" customFormat="1" ht="44.25" customHeight="1" x14ac:dyDescent="0.3">
      <c r="B217" s="134"/>
      <c r="C217" s="135" t="s">
        <v>296</v>
      </c>
      <c r="D217" s="135" t="s">
        <v>148</v>
      </c>
      <c r="E217" s="136" t="s">
        <v>297</v>
      </c>
      <c r="F217" s="234" t="s">
        <v>298</v>
      </c>
      <c r="G217" s="222"/>
      <c r="H217" s="222"/>
      <c r="I217" s="222"/>
      <c r="J217" s="137" t="s">
        <v>196</v>
      </c>
      <c r="K217" s="138">
        <v>96.85</v>
      </c>
      <c r="L217" s="221">
        <v>0</v>
      </c>
      <c r="M217" s="222"/>
      <c r="N217" s="221">
        <f>ROUND(L217*K217,3)</f>
        <v>0</v>
      </c>
      <c r="O217" s="222"/>
      <c r="P217" s="222"/>
      <c r="Q217" s="222"/>
      <c r="R217" s="139"/>
      <c r="T217" s="140" t="s">
        <v>3</v>
      </c>
      <c r="U217" s="39" t="s">
        <v>39</v>
      </c>
      <c r="V217" s="141">
        <v>1.099</v>
      </c>
      <c r="W217" s="141">
        <f>V217*K217</f>
        <v>106.43814999999999</v>
      </c>
      <c r="X217" s="141">
        <v>0.112</v>
      </c>
      <c r="Y217" s="141">
        <f>X217*K217</f>
        <v>10.847199999999999</v>
      </c>
      <c r="Z217" s="141">
        <v>0</v>
      </c>
      <c r="AA217" s="142">
        <f>Z217*K217</f>
        <v>0</v>
      </c>
      <c r="AR217" s="16" t="s">
        <v>152</v>
      </c>
      <c r="AT217" s="16" t="s">
        <v>148</v>
      </c>
      <c r="AU217" s="16" t="s">
        <v>153</v>
      </c>
      <c r="AY217" s="16" t="s">
        <v>147</v>
      </c>
      <c r="BE217" s="143">
        <f>IF(U217="základná",N217,0)</f>
        <v>0</v>
      </c>
      <c r="BF217" s="143">
        <f>IF(U217="znížená",N217,0)</f>
        <v>0</v>
      </c>
      <c r="BG217" s="143">
        <f>IF(U217="zákl. prenesená",N217,0)</f>
        <v>0</v>
      </c>
      <c r="BH217" s="143">
        <f>IF(U217="zníž. prenesená",N217,0)</f>
        <v>0</v>
      </c>
      <c r="BI217" s="143">
        <f>IF(U217="nulová",N217,0)</f>
        <v>0</v>
      </c>
      <c r="BJ217" s="16" t="s">
        <v>153</v>
      </c>
      <c r="BK217" s="144">
        <f>ROUND(L217*K217,3)</f>
        <v>0</v>
      </c>
      <c r="BL217" s="16" t="s">
        <v>152</v>
      </c>
      <c r="BM217" s="16" t="s">
        <v>299</v>
      </c>
    </row>
    <row r="218" spans="2:65" s="10" customFormat="1" ht="31.5" customHeight="1" x14ac:dyDescent="0.3">
      <c r="B218" s="145"/>
      <c r="C218" s="146"/>
      <c r="D218" s="146"/>
      <c r="E218" s="147" t="s">
        <v>3</v>
      </c>
      <c r="F218" s="237" t="s">
        <v>200</v>
      </c>
      <c r="G218" s="238"/>
      <c r="H218" s="238"/>
      <c r="I218" s="238"/>
      <c r="J218" s="146"/>
      <c r="K218" s="148">
        <v>96.85</v>
      </c>
      <c r="L218" s="146"/>
      <c r="M218" s="146"/>
      <c r="N218" s="146"/>
      <c r="O218" s="146"/>
      <c r="P218" s="146"/>
      <c r="Q218" s="146"/>
      <c r="R218" s="149"/>
      <c r="T218" s="150"/>
      <c r="U218" s="146"/>
      <c r="V218" s="146"/>
      <c r="W218" s="146"/>
      <c r="X218" s="146"/>
      <c r="Y218" s="146"/>
      <c r="Z218" s="146"/>
      <c r="AA218" s="151"/>
      <c r="AT218" s="152" t="s">
        <v>156</v>
      </c>
      <c r="AU218" s="152" t="s">
        <v>153</v>
      </c>
      <c r="AV218" s="10" t="s">
        <v>153</v>
      </c>
      <c r="AW218" s="10" t="s">
        <v>29</v>
      </c>
      <c r="AX218" s="10" t="s">
        <v>72</v>
      </c>
      <c r="AY218" s="152" t="s">
        <v>147</v>
      </c>
    </row>
    <row r="219" spans="2:65" s="11" customFormat="1" ht="22.5" customHeight="1" x14ac:dyDescent="0.3">
      <c r="B219" s="153"/>
      <c r="C219" s="154"/>
      <c r="D219" s="154"/>
      <c r="E219" s="155" t="s">
        <v>3</v>
      </c>
      <c r="F219" s="239" t="s">
        <v>160</v>
      </c>
      <c r="G219" s="240"/>
      <c r="H219" s="240"/>
      <c r="I219" s="240"/>
      <c r="J219" s="154"/>
      <c r="K219" s="156">
        <v>96.85</v>
      </c>
      <c r="L219" s="154"/>
      <c r="M219" s="154"/>
      <c r="N219" s="154"/>
      <c r="O219" s="154"/>
      <c r="P219" s="154"/>
      <c r="Q219" s="154"/>
      <c r="R219" s="157"/>
      <c r="T219" s="158"/>
      <c r="U219" s="154"/>
      <c r="V219" s="154"/>
      <c r="W219" s="154"/>
      <c r="X219" s="154"/>
      <c r="Y219" s="154"/>
      <c r="Z219" s="154"/>
      <c r="AA219" s="159"/>
      <c r="AT219" s="160" t="s">
        <v>156</v>
      </c>
      <c r="AU219" s="160" t="s">
        <v>153</v>
      </c>
      <c r="AV219" s="11" t="s">
        <v>152</v>
      </c>
      <c r="AW219" s="11" t="s">
        <v>29</v>
      </c>
      <c r="AX219" s="11" t="s">
        <v>79</v>
      </c>
      <c r="AY219" s="160" t="s">
        <v>147</v>
      </c>
    </row>
    <row r="220" spans="2:65" s="1" customFormat="1" ht="31.5" customHeight="1" x14ac:dyDescent="0.3">
      <c r="B220" s="134"/>
      <c r="C220" s="169" t="s">
        <v>300</v>
      </c>
      <c r="D220" s="169" t="s">
        <v>188</v>
      </c>
      <c r="E220" s="170" t="s">
        <v>301</v>
      </c>
      <c r="F220" s="241" t="s">
        <v>302</v>
      </c>
      <c r="G220" s="242"/>
      <c r="H220" s="242"/>
      <c r="I220" s="242"/>
      <c r="J220" s="171" t="s">
        <v>196</v>
      </c>
      <c r="K220" s="172">
        <v>97.819000000000003</v>
      </c>
      <c r="L220" s="243">
        <v>0</v>
      </c>
      <c r="M220" s="242"/>
      <c r="N220" s="243">
        <f>ROUND(L220*K220,3)</f>
        <v>0</v>
      </c>
      <c r="O220" s="222"/>
      <c r="P220" s="222"/>
      <c r="Q220" s="222"/>
      <c r="R220" s="139"/>
      <c r="T220" s="140" t="s">
        <v>3</v>
      </c>
      <c r="U220" s="39" t="s">
        <v>39</v>
      </c>
      <c r="V220" s="141">
        <v>0</v>
      </c>
      <c r="W220" s="141">
        <f>V220*K220</f>
        <v>0</v>
      </c>
      <c r="X220" s="141">
        <v>0.18</v>
      </c>
      <c r="Y220" s="141">
        <f>X220*K220</f>
        <v>17.607420000000001</v>
      </c>
      <c r="Z220" s="141">
        <v>0</v>
      </c>
      <c r="AA220" s="142">
        <f>Z220*K220</f>
        <v>0</v>
      </c>
      <c r="AR220" s="16" t="s">
        <v>187</v>
      </c>
      <c r="AT220" s="16" t="s">
        <v>188</v>
      </c>
      <c r="AU220" s="16" t="s">
        <v>153</v>
      </c>
      <c r="AY220" s="16" t="s">
        <v>147</v>
      </c>
      <c r="BE220" s="143">
        <f>IF(U220="základná",N220,0)</f>
        <v>0</v>
      </c>
      <c r="BF220" s="143">
        <f>IF(U220="znížená",N220,0)</f>
        <v>0</v>
      </c>
      <c r="BG220" s="143">
        <f>IF(U220="zákl. prenesená",N220,0)</f>
        <v>0</v>
      </c>
      <c r="BH220" s="143">
        <f>IF(U220="zníž. prenesená",N220,0)</f>
        <v>0</v>
      </c>
      <c r="BI220" s="143">
        <f>IF(U220="nulová",N220,0)</f>
        <v>0</v>
      </c>
      <c r="BJ220" s="16" t="s">
        <v>153</v>
      </c>
      <c r="BK220" s="144">
        <f>ROUND(L220*K220,3)</f>
        <v>0</v>
      </c>
      <c r="BL220" s="16" t="s">
        <v>152</v>
      </c>
      <c r="BM220" s="16" t="s">
        <v>303</v>
      </c>
    </row>
    <row r="221" spans="2:65" s="9" customFormat="1" ht="29.85" customHeight="1" x14ac:dyDescent="0.3">
      <c r="B221" s="123"/>
      <c r="C221" s="124"/>
      <c r="D221" s="133" t="s">
        <v>112</v>
      </c>
      <c r="E221" s="133"/>
      <c r="F221" s="133"/>
      <c r="G221" s="133"/>
      <c r="H221" s="133"/>
      <c r="I221" s="133"/>
      <c r="J221" s="133"/>
      <c r="K221" s="133"/>
      <c r="L221" s="133"/>
      <c r="M221" s="133"/>
      <c r="N221" s="230">
        <f>BK221</f>
        <v>0</v>
      </c>
      <c r="O221" s="231"/>
      <c r="P221" s="231"/>
      <c r="Q221" s="231"/>
      <c r="R221" s="126"/>
      <c r="T221" s="127"/>
      <c r="U221" s="124"/>
      <c r="V221" s="124"/>
      <c r="W221" s="128">
        <f>SUM(W222:W268)</f>
        <v>55.393175999999997</v>
      </c>
      <c r="X221" s="124"/>
      <c r="Y221" s="128">
        <f>SUM(Y222:Y268)</f>
        <v>3.7103874999999995</v>
      </c>
      <c r="Z221" s="124"/>
      <c r="AA221" s="129">
        <f>SUM(AA222:AA268)</f>
        <v>0</v>
      </c>
      <c r="AR221" s="130" t="s">
        <v>79</v>
      </c>
      <c r="AT221" s="131" t="s">
        <v>71</v>
      </c>
      <c r="AU221" s="131" t="s">
        <v>79</v>
      </c>
      <c r="AY221" s="130" t="s">
        <v>147</v>
      </c>
      <c r="BK221" s="132">
        <f>SUM(BK222:BK268)</f>
        <v>0</v>
      </c>
    </row>
    <row r="222" spans="2:65" s="1" customFormat="1" ht="31.5" customHeight="1" x14ac:dyDescent="0.3">
      <c r="B222" s="134"/>
      <c r="C222" s="135" t="s">
        <v>304</v>
      </c>
      <c r="D222" s="135" t="s">
        <v>148</v>
      </c>
      <c r="E222" s="136" t="s">
        <v>305</v>
      </c>
      <c r="F222" s="234" t="s">
        <v>306</v>
      </c>
      <c r="G222" s="222"/>
      <c r="H222" s="222"/>
      <c r="I222" s="222"/>
      <c r="J222" s="137" t="s">
        <v>196</v>
      </c>
      <c r="K222" s="138">
        <v>31.716999999999999</v>
      </c>
      <c r="L222" s="221">
        <v>0</v>
      </c>
      <c r="M222" s="222"/>
      <c r="N222" s="221">
        <f>ROUND(L222*K222,3)</f>
        <v>0</v>
      </c>
      <c r="O222" s="222"/>
      <c r="P222" s="222"/>
      <c r="Q222" s="222"/>
      <c r="R222" s="139"/>
      <c r="T222" s="140" t="s">
        <v>3</v>
      </c>
      <c r="U222" s="39" t="s">
        <v>39</v>
      </c>
      <c r="V222" s="141">
        <v>5.1999999999999998E-2</v>
      </c>
      <c r="W222" s="141">
        <f>V222*K222</f>
        <v>1.6492839999999998</v>
      </c>
      <c r="X222" s="141">
        <v>4.2000000000000002E-4</v>
      </c>
      <c r="Y222" s="141">
        <f>X222*K222</f>
        <v>1.332114E-2</v>
      </c>
      <c r="Z222" s="141">
        <v>0</v>
      </c>
      <c r="AA222" s="142">
        <f>Z222*K222</f>
        <v>0</v>
      </c>
      <c r="AR222" s="16" t="s">
        <v>152</v>
      </c>
      <c r="AT222" s="16" t="s">
        <v>148</v>
      </c>
      <c r="AU222" s="16" t="s">
        <v>153</v>
      </c>
      <c r="AY222" s="16" t="s">
        <v>147</v>
      </c>
      <c r="BE222" s="143">
        <f>IF(U222="základná",N222,0)</f>
        <v>0</v>
      </c>
      <c r="BF222" s="143">
        <f>IF(U222="znížená",N222,0)</f>
        <v>0</v>
      </c>
      <c r="BG222" s="143">
        <f>IF(U222="zákl. prenesená",N222,0)</f>
        <v>0</v>
      </c>
      <c r="BH222" s="143">
        <f>IF(U222="zníž. prenesená",N222,0)</f>
        <v>0</v>
      </c>
      <c r="BI222" s="143">
        <f>IF(U222="nulová",N222,0)</f>
        <v>0</v>
      </c>
      <c r="BJ222" s="16" t="s">
        <v>153</v>
      </c>
      <c r="BK222" s="144">
        <f>ROUND(L222*K222,3)</f>
        <v>0</v>
      </c>
      <c r="BL222" s="16" t="s">
        <v>152</v>
      </c>
      <c r="BM222" s="16" t="s">
        <v>307</v>
      </c>
    </row>
    <row r="223" spans="2:65" s="12" customFormat="1" ht="22.5" customHeight="1" x14ac:dyDescent="0.3">
      <c r="B223" s="161"/>
      <c r="C223" s="162"/>
      <c r="D223" s="162"/>
      <c r="E223" s="163" t="s">
        <v>3</v>
      </c>
      <c r="F223" s="245" t="s">
        <v>308</v>
      </c>
      <c r="G223" s="246"/>
      <c r="H223" s="246"/>
      <c r="I223" s="246"/>
      <c r="J223" s="162"/>
      <c r="K223" s="164" t="s">
        <v>3</v>
      </c>
      <c r="L223" s="162"/>
      <c r="M223" s="162"/>
      <c r="N223" s="162"/>
      <c r="O223" s="162"/>
      <c r="P223" s="162"/>
      <c r="Q223" s="162"/>
      <c r="R223" s="165"/>
      <c r="T223" s="166"/>
      <c r="U223" s="162"/>
      <c r="V223" s="162"/>
      <c r="W223" s="162"/>
      <c r="X223" s="162"/>
      <c r="Y223" s="162"/>
      <c r="Z223" s="162"/>
      <c r="AA223" s="167"/>
      <c r="AT223" s="168" t="s">
        <v>156</v>
      </c>
      <c r="AU223" s="168" t="s">
        <v>153</v>
      </c>
      <c r="AV223" s="12" t="s">
        <v>79</v>
      </c>
      <c r="AW223" s="12" t="s">
        <v>29</v>
      </c>
      <c r="AX223" s="12" t="s">
        <v>72</v>
      </c>
      <c r="AY223" s="168" t="s">
        <v>147</v>
      </c>
    </row>
    <row r="224" spans="2:65" s="10" customFormat="1" ht="22.5" customHeight="1" x14ac:dyDescent="0.3">
      <c r="B224" s="145"/>
      <c r="C224" s="146"/>
      <c r="D224" s="146"/>
      <c r="E224" s="147" t="s">
        <v>3</v>
      </c>
      <c r="F224" s="244" t="s">
        <v>309</v>
      </c>
      <c r="G224" s="238"/>
      <c r="H224" s="238"/>
      <c r="I224" s="238"/>
      <c r="J224" s="146"/>
      <c r="K224" s="148">
        <v>6.4119999999999999</v>
      </c>
      <c r="L224" s="146"/>
      <c r="M224" s="146"/>
      <c r="N224" s="146"/>
      <c r="O224" s="146"/>
      <c r="P224" s="146"/>
      <c r="Q224" s="146"/>
      <c r="R224" s="149"/>
      <c r="T224" s="150"/>
      <c r="U224" s="146"/>
      <c r="V224" s="146"/>
      <c r="W224" s="146"/>
      <c r="X224" s="146"/>
      <c r="Y224" s="146"/>
      <c r="Z224" s="146"/>
      <c r="AA224" s="151"/>
      <c r="AT224" s="152" t="s">
        <v>156</v>
      </c>
      <c r="AU224" s="152" t="s">
        <v>153</v>
      </c>
      <c r="AV224" s="10" t="s">
        <v>153</v>
      </c>
      <c r="AW224" s="10" t="s">
        <v>29</v>
      </c>
      <c r="AX224" s="10" t="s">
        <v>72</v>
      </c>
      <c r="AY224" s="152" t="s">
        <v>147</v>
      </c>
    </row>
    <row r="225" spans="2:65" s="10" customFormat="1" ht="22.5" customHeight="1" x14ac:dyDescent="0.3">
      <c r="B225" s="145"/>
      <c r="C225" s="146"/>
      <c r="D225" s="146"/>
      <c r="E225" s="147" t="s">
        <v>3</v>
      </c>
      <c r="F225" s="244" t="s">
        <v>310</v>
      </c>
      <c r="G225" s="238"/>
      <c r="H225" s="238"/>
      <c r="I225" s="238"/>
      <c r="J225" s="146"/>
      <c r="K225" s="148">
        <v>6</v>
      </c>
      <c r="L225" s="146"/>
      <c r="M225" s="146"/>
      <c r="N225" s="146"/>
      <c r="O225" s="146"/>
      <c r="P225" s="146"/>
      <c r="Q225" s="146"/>
      <c r="R225" s="149"/>
      <c r="T225" s="150"/>
      <c r="U225" s="146"/>
      <c r="V225" s="146"/>
      <c r="W225" s="146"/>
      <c r="X225" s="146"/>
      <c r="Y225" s="146"/>
      <c r="Z225" s="146"/>
      <c r="AA225" s="151"/>
      <c r="AT225" s="152" t="s">
        <v>156</v>
      </c>
      <c r="AU225" s="152" t="s">
        <v>153</v>
      </c>
      <c r="AV225" s="10" t="s">
        <v>153</v>
      </c>
      <c r="AW225" s="10" t="s">
        <v>29</v>
      </c>
      <c r="AX225" s="10" t="s">
        <v>72</v>
      </c>
      <c r="AY225" s="152" t="s">
        <v>147</v>
      </c>
    </row>
    <row r="226" spans="2:65" s="10" customFormat="1" ht="22.5" customHeight="1" x14ac:dyDescent="0.3">
      <c r="B226" s="145"/>
      <c r="C226" s="146"/>
      <c r="D226" s="146"/>
      <c r="E226" s="147" t="s">
        <v>3</v>
      </c>
      <c r="F226" s="244" t="s">
        <v>311</v>
      </c>
      <c r="G226" s="238"/>
      <c r="H226" s="238"/>
      <c r="I226" s="238"/>
      <c r="J226" s="146"/>
      <c r="K226" s="148">
        <v>6.4160000000000004</v>
      </c>
      <c r="L226" s="146"/>
      <c r="M226" s="146"/>
      <c r="N226" s="146"/>
      <c r="O226" s="146"/>
      <c r="P226" s="146"/>
      <c r="Q226" s="146"/>
      <c r="R226" s="149"/>
      <c r="T226" s="150"/>
      <c r="U226" s="146"/>
      <c r="V226" s="146"/>
      <c r="W226" s="146"/>
      <c r="X226" s="146"/>
      <c r="Y226" s="146"/>
      <c r="Z226" s="146"/>
      <c r="AA226" s="151"/>
      <c r="AT226" s="152" t="s">
        <v>156</v>
      </c>
      <c r="AU226" s="152" t="s">
        <v>153</v>
      </c>
      <c r="AV226" s="10" t="s">
        <v>153</v>
      </c>
      <c r="AW226" s="10" t="s">
        <v>29</v>
      </c>
      <c r="AX226" s="10" t="s">
        <v>72</v>
      </c>
      <c r="AY226" s="152" t="s">
        <v>147</v>
      </c>
    </row>
    <row r="227" spans="2:65" s="12" customFormat="1" ht="22.5" customHeight="1" x14ac:dyDescent="0.3">
      <c r="B227" s="161"/>
      <c r="C227" s="162"/>
      <c r="D227" s="162"/>
      <c r="E227" s="163" t="s">
        <v>3</v>
      </c>
      <c r="F227" s="247" t="s">
        <v>312</v>
      </c>
      <c r="G227" s="246"/>
      <c r="H227" s="246"/>
      <c r="I227" s="246"/>
      <c r="J227" s="162"/>
      <c r="K227" s="164" t="s">
        <v>3</v>
      </c>
      <c r="L227" s="162"/>
      <c r="M227" s="162"/>
      <c r="N227" s="162"/>
      <c r="O227" s="162"/>
      <c r="P227" s="162"/>
      <c r="Q227" s="162"/>
      <c r="R227" s="165"/>
      <c r="T227" s="166"/>
      <c r="U227" s="162"/>
      <c r="V227" s="162"/>
      <c r="W227" s="162"/>
      <c r="X227" s="162"/>
      <c r="Y227" s="162"/>
      <c r="Z227" s="162"/>
      <c r="AA227" s="167"/>
      <c r="AT227" s="168" t="s">
        <v>156</v>
      </c>
      <c r="AU227" s="168" t="s">
        <v>153</v>
      </c>
      <c r="AV227" s="12" t="s">
        <v>79</v>
      </c>
      <c r="AW227" s="12" t="s">
        <v>29</v>
      </c>
      <c r="AX227" s="12" t="s">
        <v>72</v>
      </c>
      <c r="AY227" s="168" t="s">
        <v>147</v>
      </c>
    </row>
    <row r="228" spans="2:65" s="10" customFormat="1" ht="22.5" customHeight="1" x14ac:dyDescent="0.3">
      <c r="B228" s="145"/>
      <c r="C228" s="146"/>
      <c r="D228" s="146"/>
      <c r="E228" s="147" t="s">
        <v>3</v>
      </c>
      <c r="F228" s="244" t="s">
        <v>313</v>
      </c>
      <c r="G228" s="238"/>
      <c r="H228" s="238"/>
      <c r="I228" s="238"/>
      <c r="J228" s="146"/>
      <c r="K228" s="148">
        <v>4.4109999999999996</v>
      </c>
      <c r="L228" s="146"/>
      <c r="M228" s="146"/>
      <c r="N228" s="146"/>
      <c r="O228" s="146"/>
      <c r="P228" s="146"/>
      <c r="Q228" s="146"/>
      <c r="R228" s="149"/>
      <c r="T228" s="150"/>
      <c r="U228" s="146"/>
      <c r="V228" s="146"/>
      <c r="W228" s="146"/>
      <c r="X228" s="146"/>
      <c r="Y228" s="146"/>
      <c r="Z228" s="146"/>
      <c r="AA228" s="151"/>
      <c r="AT228" s="152" t="s">
        <v>156</v>
      </c>
      <c r="AU228" s="152" t="s">
        <v>153</v>
      </c>
      <c r="AV228" s="10" t="s">
        <v>153</v>
      </c>
      <c r="AW228" s="10" t="s">
        <v>29</v>
      </c>
      <c r="AX228" s="10" t="s">
        <v>72</v>
      </c>
      <c r="AY228" s="152" t="s">
        <v>147</v>
      </c>
    </row>
    <row r="229" spans="2:65" s="10" customFormat="1" ht="22.5" customHeight="1" x14ac:dyDescent="0.3">
      <c r="B229" s="145"/>
      <c r="C229" s="146"/>
      <c r="D229" s="146"/>
      <c r="E229" s="147" t="s">
        <v>3</v>
      </c>
      <c r="F229" s="244" t="s">
        <v>314</v>
      </c>
      <c r="G229" s="238"/>
      <c r="H229" s="238"/>
      <c r="I229" s="238"/>
      <c r="J229" s="146"/>
      <c r="K229" s="148">
        <v>31.739000000000001</v>
      </c>
      <c r="L229" s="146"/>
      <c r="M229" s="146"/>
      <c r="N229" s="146"/>
      <c r="O229" s="146"/>
      <c r="P229" s="146"/>
      <c r="Q229" s="146"/>
      <c r="R229" s="149"/>
      <c r="T229" s="150"/>
      <c r="U229" s="146"/>
      <c r="V229" s="146"/>
      <c r="W229" s="146"/>
      <c r="X229" s="146"/>
      <c r="Y229" s="146"/>
      <c r="Z229" s="146"/>
      <c r="AA229" s="151"/>
      <c r="AT229" s="152" t="s">
        <v>156</v>
      </c>
      <c r="AU229" s="152" t="s">
        <v>153</v>
      </c>
      <c r="AV229" s="10" t="s">
        <v>153</v>
      </c>
      <c r="AW229" s="10" t="s">
        <v>29</v>
      </c>
      <c r="AX229" s="10" t="s">
        <v>72</v>
      </c>
      <c r="AY229" s="152" t="s">
        <v>147</v>
      </c>
    </row>
    <row r="230" spans="2:65" s="10" customFormat="1" ht="31.5" customHeight="1" x14ac:dyDescent="0.3">
      <c r="B230" s="145"/>
      <c r="C230" s="146"/>
      <c r="D230" s="146"/>
      <c r="E230" s="147" t="s">
        <v>3</v>
      </c>
      <c r="F230" s="244" t="s">
        <v>315</v>
      </c>
      <c r="G230" s="238"/>
      <c r="H230" s="238"/>
      <c r="I230" s="238"/>
      <c r="J230" s="146"/>
      <c r="K230" s="148">
        <v>-23.260999999999999</v>
      </c>
      <c r="L230" s="146"/>
      <c r="M230" s="146"/>
      <c r="N230" s="146"/>
      <c r="O230" s="146"/>
      <c r="P230" s="146"/>
      <c r="Q230" s="146"/>
      <c r="R230" s="149"/>
      <c r="T230" s="150"/>
      <c r="U230" s="146"/>
      <c r="V230" s="146"/>
      <c r="W230" s="146"/>
      <c r="X230" s="146"/>
      <c r="Y230" s="146"/>
      <c r="Z230" s="146"/>
      <c r="AA230" s="151"/>
      <c r="AT230" s="152" t="s">
        <v>156</v>
      </c>
      <c r="AU230" s="152" t="s">
        <v>153</v>
      </c>
      <c r="AV230" s="10" t="s">
        <v>153</v>
      </c>
      <c r="AW230" s="10" t="s">
        <v>29</v>
      </c>
      <c r="AX230" s="10" t="s">
        <v>72</v>
      </c>
      <c r="AY230" s="152" t="s">
        <v>147</v>
      </c>
    </row>
    <row r="231" spans="2:65" s="11" customFormat="1" ht="22.5" customHeight="1" x14ac:dyDescent="0.3">
      <c r="B231" s="153"/>
      <c r="C231" s="154"/>
      <c r="D231" s="154"/>
      <c r="E231" s="155" t="s">
        <v>3</v>
      </c>
      <c r="F231" s="239" t="s">
        <v>160</v>
      </c>
      <c r="G231" s="240"/>
      <c r="H231" s="240"/>
      <c r="I231" s="240"/>
      <c r="J231" s="154"/>
      <c r="K231" s="156">
        <v>31.716999999999999</v>
      </c>
      <c r="L231" s="154"/>
      <c r="M231" s="154"/>
      <c r="N231" s="154"/>
      <c r="O231" s="154"/>
      <c r="P231" s="154"/>
      <c r="Q231" s="154"/>
      <c r="R231" s="157"/>
      <c r="T231" s="158"/>
      <c r="U231" s="154"/>
      <c r="V231" s="154"/>
      <c r="W231" s="154"/>
      <c r="X231" s="154"/>
      <c r="Y231" s="154"/>
      <c r="Z231" s="154"/>
      <c r="AA231" s="159"/>
      <c r="AT231" s="160" t="s">
        <v>156</v>
      </c>
      <c r="AU231" s="160" t="s">
        <v>153</v>
      </c>
      <c r="AV231" s="11" t="s">
        <v>152</v>
      </c>
      <c r="AW231" s="11" t="s">
        <v>29</v>
      </c>
      <c r="AX231" s="11" t="s">
        <v>79</v>
      </c>
      <c r="AY231" s="160" t="s">
        <v>147</v>
      </c>
    </row>
    <row r="232" spans="2:65" s="1" customFormat="1" ht="44.25" customHeight="1" x14ac:dyDescent="0.3">
      <c r="B232" s="134"/>
      <c r="C232" s="135" t="s">
        <v>316</v>
      </c>
      <c r="D232" s="135" t="s">
        <v>148</v>
      </c>
      <c r="E232" s="136" t="s">
        <v>317</v>
      </c>
      <c r="F232" s="234" t="s">
        <v>318</v>
      </c>
      <c r="G232" s="222"/>
      <c r="H232" s="222"/>
      <c r="I232" s="222"/>
      <c r="J232" s="137" t="s">
        <v>196</v>
      </c>
      <c r="K232" s="138">
        <v>31.716999999999999</v>
      </c>
      <c r="L232" s="221">
        <v>0</v>
      </c>
      <c r="M232" s="222"/>
      <c r="N232" s="221">
        <f>ROUND(L232*K232,3)</f>
        <v>0</v>
      </c>
      <c r="O232" s="222"/>
      <c r="P232" s="222"/>
      <c r="Q232" s="222"/>
      <c r="R232" s="139"/>
      <c r="T232" s="140" t="s">
        <v>3</v>
      </c>
      <c r="U232" s="39" t="s">
        <v>39</v>
      </c>
      <c r="V232" s="141">
        <v>0.31900000000000001</v>
      </c>
      <c r="W232" s="141">
        <f>V232*K232</f>
        <v>10.117723</v>
      </c>
      <c r="X232" s="141">
        <v>1.47E-2</v>
      </c>
      <c r="Y232" s="141">
        <f>X232*K232</f>
        <v>0.46623989999999998</v>
      </c>
      <c r="Z232" s="141">
        <v>0</v>
      </c>
      <c r="AA232" s="142">
        <f>Z232*K232</f>
        <v>0</v>
      </c>
      <c r="AR232" s="16" t="s">
        <v>152</v>
      </c>
      <c r="AT232" s="16" t="s">
        <v>148</v>
      </c>
      <c r="AU232" s="16" t="s">
        <v>153</v>
      </c>
      <c r="AY232" s="16" t="s">
        <v>147</v>
      </c>
      <c r="BE232" s="143">
        <f>IF(U232="základná",N232,0)</f>
        <v>0</v>
      </c>
      <c r="BF232" s="143">
        <f>IF(U232="znížená",N232,0)</f>
        <v>0</v>
      </c>
      <c r="BG232" s="143">
        <f>IF(U232="zákl. prenesená",N232,0)</f>
        <v>0</v>
      </c>
      <c r="BH232" s="143">
        <f>IF(U232="zníž. prenesená",N232,0)</f>
        <v>0</v>
      </c>
      <c r="BI232" s="143">
        <f>IF(U232="nulová",N232,0)</f>
        <v>0</v>
      </c>
      <c r="BJ232" s="16" t="s">
        <v>153</v>
      </c>
      <c r="BK232" s="144">
        <f>ROUND(L232*K232,3)</f>
        <v>0</v>
      </c>
      <c r="BL232" s="16" t="s">
        <v>152</v>
      </c>
      <c r="BM232" s="16" t="s">
        <v>319</v>
      </c>
    </row>
    <row r="233" spans="2:65" s="12" customFormat="1" ht="22.5" customHeight="1" x14ac:dyDescent="0.3">
      <c r="B233" s="161"/>
      <c r="C233" s="162"/>
      <c r="D233" s="162"/>
      <c r="E233" s="163" t="s">
        <v>3</v>
      </c>
      <c r="F233" s="245" t="s">
        <v>308</v>
      </c>
      <c r="G233" s="246"/>
      <c r="H233" s="246"/>
      <c r="I233" s="246"/>
      <c r="J233" s="162"/>
      <c r="K233" s="164" t="s">
        <v>3</v>
      </c>
      <c r="L233" s="162"/>
      <c r="M233" s="162"/>
      <c r="N233" s="162"/>
      <c r="O233" s="162"/>
      <c r="P233" s="162"/>
      <c r="Q233" s="162"/>
      <c r="R233" s="165"/>
      <c r="T233" s="166"/>
      <c r="U233" s="162"/>
      <c r="V233" s="162"/>
      <c r="W233" s="162"/>
      <c r="X233" s="162"/>
      <c r="Y233" s="162"/>
      <c r="Z233" s="162"/>
      <c r="AA233" s="167"/>
      <c r="AT233" s="168" t="s">
        <v>156</v>
      </c>
      <c r="AU233" s="168" t="s">
        <v>153</v>
      </c>
      <c r="AV233" s="12" t="s">
        <v>79</v>
      </c>
      <c r="AW233" s="12" t="s">
        <v>29</v>
      </c>
      <c r="AX233" s="12" t="s">
        <v>72</v>
      </c>
      <c r="AY233" s="168" t="s">
        <v>147</v>
      </c>
    </row>
    <row r="234" spans="2:65" s="10" customFormat="1" ht="22.5" customHeight="1" x14ac:dyDescent="0.3">
      <c r="B234" s="145"/>
      <c r="C234" s="146"/>
      <c r="D234" s="146"/>
      <c r="E234" s="147" t="s">
        <v>3</v>
      </c>
      <c r="F234" s="244" t="s">
        <v>309</v>
      </c>
      <c r="G234" s="238"/>
      <c r="H234" s="238"/>
      <c r="I234" s="238"/>
      <c r="J234" s="146"/>
      <c r="K234" s="148">
        <v>6.4119999999999999</v>
      </c>
      <c r="L234" s="146"/>
      <c r="M234" s="146"/>
      <c r="N234" s="146"/>
      <c r="O234" s="146"/>
      <c r="P234" s="146"/>
      <c r="Q234" s="146"/>
      <c r="R234" s="149"/>
      <c r="T234" s="150"/>
      <c r="U234" s="146"/>
      <c r="V234" s="146"/>
      <c r="W234" s="146"/>
      <c r="X234" s="146"/>
      <c r="Y234" s="146"/>
      <c r="Z234" s="146"/>
      <c r="AA234" s="151"/>
      <c r="AT234" s="152" t="s">
        <v>156</v>
      </c>
      <c r="AU234" s="152" t="s">
        <v>153</v>
      </c>
      <c r="AV234" s="10" t="s">
        <v>153</v>
      </c>
      <c r="AW234" s="10" t="s">
        <v>29</v>
      </c>
      <c r="AX234" s="10" t="s">
        <v>72</v>
      </c>
      <c r="AY234" s="152" t="s">
        <v>147</v>
      </c>
    </row>
    <row r="235" spans="2:65" s="10" customFormat="1" ht="22.5" customHeight="1" x14ac:dyDescent="0.3">
      <c r="B235" s="145"/>
      <c r="C235" s="146"/>
      <c r="D235" s="146"/>
      <c r="E235" s="147" t="s">
        <v>3</v>
      </c>
      <c r="F235" s="244" t="s">
        <v>310</v>
      </c>
      <c r="G235" s="238"/>
      <c r="H235" s="238"/>
      <c r="I235" s="238"/>
      <c r="J235" s="146"/>
      <c r="K235" s="148">
        <v>6</v>
      </c>
      <c r="L235" s="146"/>
      <c r="M235" s="146"/>
      <c r="N235" s="146"/>
      <c r="O235" s="146"/>
      <c r="P235" s="146"/>
      <c r="Q235" s="146"/>
      <c r="R235" s="149"/>
      <c r="T235" s="150"/>
      <c r="U235" s="146"/>
      <c r="V235" s="146"/>
      <c r="W235" s="146"/>
      <c r="X235" s="146"/>
      <c r="Y235" s="146"/>
      <c r="Z235" s="146"/>
      <c r="AA235" s="151"/>
      <c r="AT235" s="152" t="s">
        <v>156</v>
      </c>
      <c r="AU235" s="152" t="s">
        <v>153</v>
      </c>
      <c r="AV235" s="10" t="s">
        <v>153</v>
      </c>
      <c r="AW235" s="10" t="s">
        <v>29</v>
      </c>
      <c r="AX235" s="10" t="s">
        <v>72</v>
      </c>
      <c r="AY235" s="152" t="s">
        <v>147</v>
      </c>
    </row>
    <row r="236" spans="2:65" s="10" customFormat="1" ht="22.5" customHeight="1" x14ac:dyDescent="0.3">
      <c r="B236" s="145"/>
      <c r="C236" s="146"/>
      <c r="D236" s="146"/>
      <c r="E236" s="147" t="s">
        <v>3</v>
      </c>
      <c r="F236" s="244" t="s">
        <v>311</v>
      </c>
      <c r="G236" s="238"/>
      <c r="H236" s="238"/>
      <c r="I236" s="238"/>
      <c r="J236" s="146"/>
      <c r="K236" s="148">
        <v>6.4160000000000004</v>
      </c>
      <c r="L236" s="146"/>
      <c r="M236" s="146"/>
      <c r="N236" s="146"/>
      <c r="O236" s="146"/>
      <c r="P236" s="146"/>
      <c r="Q236" s="146"/>
      <c r="R236" s="149"/>
      <c r="T236" s="150"/>
      <c r="U236" s="146"/>
      <c r="V236" s="146"/>
      <c r="W236" s="146"/>
      <c r="X236" s="146"/>
      <c r="Y236" s="146"/>
      <c r="Z236" s="146"/>
      <c r="AA236" s="151"/>
      <c r="AT236" s="152" t="s">
        <v>156</v>
      </c>
      <c r="AU236" s="152" t="s">
        <v>153</v>
      </c>
      <c r="AV236" s="10" t="s">
        <v>153</v>
      </c>
      <c r="AW236" s="10" t="s">
        <v>29</v>
      </c>
      <c r="AX236" s="10" t="s">
        <v>72</v>
      </c>
      <c r="AY236" s="152" t="s">
        <v>147</v>
      </c>
    </row>
    <row r="237" spans="2:65" s="12" customFormat="1" ht="22.5" customHeight="1" x14ac:dyDescent="0.3">
      <c r="B237" s="161"/>
      <c r="C237" s="162"/>
      <c r="D237" s="162"/>
      <c r="E237" s="163" t="s">
        <v>3</v>
      </c>
      <c r="F237" s="247" t="s">
        <v>312</v>
      </c>
      <c r="G237" s="246"/>
      <c r="H237" s="246"/>
      <c r="I237" s="246"/>
      <c r="J237" s="162"/>
      <c r="K237" s="164" t="s">
        <v>3</v>
      </c>
      <c r="L237" s="162"/>
      <c r="M237" s="162"/>
      <c r="N237" s="162"/>
      <c r="O237" s="162"/>
      <c r="P237" s="162"/>
      <c r="Q237" s="162"/>
      <c r="R237" s="165"/>
      <c r="T237" s="166"/>
      <c r="U237" s="162"/>
      <c r="V237" s="162"/>
      <c r="W237" s="162"/>
      <c r="X237" s="162"/>
      <c r="Y237" s="162"/>
      <c r="Z237" s="162"/>
      <c r="AA237" s="167"/>
      <c r="AT237" s="168" t="s">
        <v>156</v>
      </c>
      <c r="AU237" s="168" t="s">
        <v>153</v>
      </c>
      <c r="AV237" s="12" t="s">
        <v>79</v>
      </c>
      <c r="AW237" s="12" t="s">
        <v>29</v>
      </c>
      <c r="AX237" s="12" t="s">
        <v>72</v>
      </c>
      <c r="AY237" s="168" t="s">
        <v>147</v>
      </c>
    </row>
    <row r="238" spans="2:65" s="10" customFormat="1" ht="22.5" customHeight="1" x14ac:dyDescent="0.3">
      <c r="B238" s="145"/>
      <c r="C238" s="146"/>
      <c r="D238" s="146"/>
      <c r="E238" s="147" t="s">
        <v>3</v>
      </c>
      <c r="F238" s="244" t="s">
        <v>313</v>
      </c>
      <c r="G238" s="238"/>
      <c r="H238" s="238"/>
      <c r="I238" s="238"/>
      <c r="J238" s="146"/>
      <c r="K238" s="148">
        <v>4.4109999999999996</v>
      </c>
      <c r="L238" s="146"/>
      <c r="M238" s="146"/>
      <c r="N238" s="146"/>
      <c r="O238" s="146"/>
      <c r="P238" s="146"/>
      <c r="Q238" s="146"/>
      <c r="R238" s="149"/>
      <c r="T238" s="150"/>
      <c r="U238" s="146"/>
      <c r="V238" s="146"/>
      <c r="W238" s="146"/>
      <c r="X238" s="146"/>
      <c r="Y238" s="146"/>
      <c r="Z238" s="146"/>
      <c r="AA238" s="151"/>
      <c r="AT238" s="152" t="s">
        <v>156</v>
      </c>
      <c r="AU238" s="152" t="s">
        <v>153</v>
      </c>
      <c r="AV238" s="10" t="s">
        <v>153</v>
      </c>
      <c r="AW238" s="10" t="s">
        <v>29</v>
      </c>
      <c r="AX238" s="10" t="s">
        <v>72</v>
      </c>
      <c r="AY238" s="152" t="s">
        <v>147</v>
      </c>
    </row>
    <row r="239" spans="2:65" s="10" customFormat="1" ht="22.5" customHeight="1" x14ac:dyDescent="0.3">
      <c r="B239" s="145"/>
      <c r="C239" s="146"/>
      <c r="D239" s="146"/>
      <c r="E239" s="147" t="s">
        <v>3</v>
      </c>
      <c r="F239" s="244" t="s">
        <v>314</v>
      </c>
      <c r="G239" s="238"/>
      <c r="H239" s="238"/>
      <c r="I239" s="238"/>
      <c r="J239" s="146"/>
      <c r="K239" s="148">
        <v>31.739000000000001</v>
      </c>
      <c r="L239" s="146"/>
      <c r="M239" s="146"/>
      <c r="N239" s="146"/>
      <c r="O239" s="146"/>
      <c r="P239" s="146"/>
      <c r="Q239" s="146"/>
      <c r="R239" s="149"/>
      <c r="T239" s="150"/>
      <c r="U239" s="146"/>
      <c r="V239" s="146"/>
      <c r="W239" s="146"/>
      <c r="X239" s="146"/>
      <c r="Y239" s="146"/>
      <c r="Z239" s="146"/>
      <c r="AA239" s="151"/>
      <c r="AT239" s="152" t="s">
        <v>156</v>
      </c>
      <c r="AU239" s="152" t="s">
        <v>153</v>
      </c>
      <c r="AV239" s="10" t="s">
        <v>153</v>
      </c>
      <c r="AW239" s="10" t="s">
        <v>29</v>
      </c>
      <c r="AX239" s="10" t="s">
        <v>72</v>
      </c>
      <c r="AY239" s="152" t="s">
        <v>147</v>
      </c>
    </row>
    <row r="240" spans="2:65" s="10" customFormat="1" ht="31.5" customHeight="1" x14ac:dyDescent="0.3">
      <c r="B240" s="145"/>
      <c r="C240" s="146"/>
      <c r="D240" s="146"/>
      <c r="E240" s="147" t="s">
        <v>3</v>
      </c>
      <c r="F240" s="244" t="s">
        <v>315</v>
      </c>
      <c r="G240" s="238"/>
      <c r="H240" s="238"/>
      <c r="I240" s="238"/>
      <c r="J240" s="146"/>
      <c r="K240" s="148">
        <v>-23.260999999999999</v>
      </c>
      <c r="L240" s="146"/>
      <c r="M240" s="146"/>
      <c r="N240" s="146"/>
      <c r="O240" s="146"/>
      <c r="P240" s="146"/>
      <c r="Q240" s="146"/>
      <c r="R240" s="149"/>
      <c r="T240" s="150"/>
      <c r="U240" s="146"/>
      <c r="V240" s="146"/>
      <c r="W240" s="146"/>
      <c r="X240" s="146"/>
      <c r="Y240" s="146"/>
      <c r="Z240" s="146"/>
      <c r="AA240" s="151"/>
      <c r="AT240" s="152" t="s">
        <v>156</v>
      </c>
      <c r="AU240" s="152" t="s">
        <v>153</v>
      </c>
      <c r="AV240" s="10" t="s">
        <v>153</v>
      </c>
      <c r="AW240" s="10" t="s">
        <v>29</v>
      </c>
      <c r="AX240" s="10" t="s">
        <v>72</v>
      </c>
      <c r="AY240" s="152" t="s">
        <v>147</v>
      </c>
    </row>
    <row r="241" spans="2:65" s="11" customFormat="1" ht="22.5" customHeight="1" x14ac:dyDescent="0.3">
      <c r="B241" s="153"/>
      <c r="C241" s="154"/>
      <c r="D241" s="154"/>
      <c r="E241" s="155" t="s">
        <v>3</v>
      </c>
      <c r="F241" s="239" t="s">
        <v>160</v>
      </c>
      <c r="G241" s="240"/>
      <c r="H241" s="240"/>
      <c r="I241" s="240"/>
      <c r="J241" s="154"/>
      <c r="K241" s="156">
        <v>31.716999999999999</v>
      </c>
      <c r="L241" s="154"/>
      <c r="M241" s="154"/>
      <c r="N241" s="154"/>
      <c r="O241" s="154"/>
      <c r="P241" s="154"/>
      <c r="Q241" s="154"/>
      <c r="R241" s="157"/>
      <c r="T241" s="158"/>
      <c r="U241" s="154"/>
      <c r="V241" s="154"/>
      <c r="W241" s="154"/>
      <c r="X241" s="154"/>
      <c r="Y241" s="154"/>
      <c r="Z241" s="154"/>
      <c r="AA241" s="159"/>
      <c r="AT241" s="160" t="s">
        <v>156</v>
      </c>
      <c r="AU241" s="160" t="s">
        <v>153</v>
      </c>
      <c r="AV241" s="11" t="s">
        <v>152</v>
      </c>
      <c r="AW241" s="11" t="s">
        <v>29</v>
      </c>
      <c r="AX241" s="11" t="s">
        <v>79</v>
      </c>
      <c r="AY241" s="160" t="s">
        <v>147</v>
      </c>
    </row>
    <row r="242" spans="2:65" s="1" customFormat="1" ht="31.5" customHeight="1" x14ac:dyDescent="0.3">
      <c r="B242" s="134"/>
      <c r="C242" s="135" t="s">
        <v>320</v>
      </c>
      <c r="D242" s="135" t="s">
        <v>148</v>
      </c>
      <c r="E242" s="136" t="s">
        <v>321</v>
      </c>
      <c r="F242" s="234" t="s">
        <v>322</v>
      </c>
      <c r="G242" s="222"/>
      <c r="H242" s="222"/>
      <c r="I242" s="222"/>
      <c r="J242" s="137" t="s">
        <v>196</v>
      </c>
      <c r="K242" s="138">
        <v>31.716999999999999</v>
      </c>
      <c r="L242" s="221">
        <v>0</v>
      </c>
      <c r="M242" s="222"/>
      <c r="N242" s="221">
        <f>ROUND(L242*K242,3)</f>
        <v>0</v>
      </c>
      <c r="O242" s="222"/>
      <c r="P242" s="222"/>
      <c r="Q242" s="222"/>
      <c r="R242" s="139"/>
      <c r="T242" s="140" t="s">
        <v>3</v>
      </c>
      <c r="U242" s="39" t="s">
        <v>39</v>
      </c>
      <c r="V242" s="141">
        <v>0.111</v>
      </c>
      <c r="W242" s="141">
        <f>V242*K242</f>
        <v>3.5205869999999999</v>
      </c>
      <c r="X242" s="141">
        <v>4.1599999999999996E-3</v>
      </c>
      <c r="Y242" s="141">
        <f>X242*K242</f>
        <v>0.13194271999999999</v>
      </c>
      <c r="Z242" s="141">
        <v>0</v>
      </c>
      <c r="AA242" s="142">
        <f>Z242*K242</f>
        <v>0</v>
      </c>
      <c r="AR242" s="16" t="s">
        <v>152</v>
      </c>
      <c r="AT242" s="16" t="s">
        <v>148</v>
      </c>
      <c r="AU242" s="16" t="s">
        <v>153</v>
      </c>
      <c r="AY242" s="16" t="s">
        <v>147</v>
      </c>
      <c r="BE242" s="143">
        <f>IF(U242="základná",N242,0)</f>
        <v>0</v>
      </c>
      <c r="BF242" s="143">
        <f>IF(U242="znížená",N242,0)</f>
        <v>0</v>
      </c>
      <c r="BG242" s="143">
        <f>IF(U242="zákl. prenesená",N242,0)</f>
        <v>0</v>
      </c>
      <c r="BH242" s="143">
        <f>IF(U242="zníž. prenesená",N242,0)</f>
        <v>0</v>
      </c>
      <c r="BI242" s="143">
        <f>IF(U242="nulová",N242,0)</f>
        <v>0</v>
      </c>
      <c r="BJ242" s="16" t="s">
        <v>153</v>
      </c>
      <c r="BK242" s="144">
        <f>ROUND(L242*K242,3)</f>
        <v>0</v>
      </c>
      <c r="BL242" s="16" t="s">
        <v>152</v>
      </c>
      <c r="BM242" s="16" t="s">
        <v>323</v>
      </c>
    </row>
    <row r="243" spans="2:65" s="12" customFormat="1" ht="22.5" customHeight="1" x14ac:dyDescent="0.3">
      <c r="B243" s="161"/>
      <c r="C243" s="162"/>
      <c r="D243" s="162"/>
      <c r="E243" s="163" t="s">
        <v>3</v>
      </c>
      <c r="F243" s="245" t="s">
        <v>308</v>
      </c>
      <c r="G243" s="246"/>
      <c r="H243" s="246"/>
      <c r="I243" s="246"/>
      <c r="J243" s="162"/>
      <c r="K243" s="164" t="s">
        <v>3</v>
      </c>
      <c r="L243" s="162"/>
      <c r="M243" s="162"/>
      <c r="N243" s="162"/>
      <c r="O243" s="162"/>
      <c r="P243" s="162"/>
      <c r="Q243" s="162"/>
      <c r="R243" s="165"/>
      <c r="T243" s="166"/>
      <c r="U243" s="162"/>
      <c r="V243" s="162"/>
      <c r="W243" s="162"/>
      <c r="X243" s="162"/>
      <c r="Y243" s="162"/>
      <c r="Z243" s="162"/>
      <c r="AA243" s="167"/>
      <c r="AT243" s="168" t="s">
        <v>156</v>
      </c>
      <c r="AU243" s="168" t="s">
        <v>153</v>
      </c>
      <c r="AV243" s="12" t="s">
        <v>79</v>
      </c>
      <c r="AW243" s="12" t="s">
        <v>29</v>
      </c>
      <c r="AX243" s="12" t="s">
        <v>72</v>
      </c>
      <c r="AY243" s="168" t="s">
        <v>147</v>
      </c>
    </row>
    <row r="244" spans="2:65" s="10" customFormat="1" ht="22.5" customHeight="1" x14ac:dyDescent="0.3">
      <c r="B244" s="145"/>
      <c r="C244" s="146"/>
      <c r="D244" s="146"/>
      <c r="E244" s="147" t="s">
        <v>3</v>
      </c>
      <c r="F244" s="244" t="s">
        <v>309</v>
      </c>
      <c r="G244" s="238"/>
      <c r="H244" s="238"/>
      <c r="I244" s="238"/>
      <c r="J244" s="146"/>
      <c r="K244" s="148">
        <v>6.4119999999999999</v>
      </c>
      <c r="L244" s="146"/>
      <c r="M244" s="146"/>
      <c r="N244" s="146"/>
      <c r="O244" s="146"/>
      <c r="P244" s="146"/>
      <c r="Q244" s="146"/>
      <c r="R244" s="149"/>
      <c r="T244" s="150"/>
      <c r="U244" s="146"/>
      <c r="V244" s="146"/>
      <c r="W244" s="146"/>
      <c r="X244" s="146"/>
      <c r="Y244" s="146"/>
      <c r="Z244" s="146"/>
      <c r="AA244" s="151"/>
      <c r="AT244" s="152" t="s">
        <v>156</v>
      </c>
      <c r="AU244" s="152" t="s">
        <v>153</v>
      </c>
      <c r="AV244" s="10" t="s">
        <v>153</v>
      </c>
      <c r="AW244" s="10" t="s">
        <v>29</v>
      </c>
      <c r="AX244" s="10" t="s">
        <v>72</v>
      </c>
      <c r="AY244" s="152" t="s">
        <v>147</v>
      </c>
    </row>
    <row r="245" spans="2:65" s="10" customFormat="1" ht="22.5" customHeight="1" x14ac:dyDescent="0.3">
      <c r="B245" s="145"/>
      <c r="C245" s="146"/>
      <c r="D245" s="146"/>
      <c r="E245" s="147" t="s">
        <v>3</v>
      </c>
      <c r="F245" s="244" t="s">
        <v>310</v>
      </c>
      <c r="G245" s="238"/>
      <c r="H245" s="238"/>
      <c r="I245" s="238"/>
      <c r="J245" s="146"/>
      <c r="K245" s="148">
        <v>6</v>
      </c>
      <c r="L245" s="146"/>
      <c r="M245" s="146"/>
      <c r="N245" s="146"/>
      <c r="O245" s="146"/>
      <c r="P245" s="146"/>
      <c r="Q245" s="146"/>
      <c r="R245" s="149"/>
      <c r="T245" s="150"/>
      <c r="U245" s="146"/>
      <c r="V245" s="146"/>
      <c r="W245" s="146"/>
      <c r="X245" s="146"/>
      <c r="Y245" s="146"/>
      <c r="Z245" s="146"/>
      <c r="AA245" s="151"/>
      <c r="AT245" s="152" t="s">
        <v>156</v>
      </c>
      <c r="AU245" s="152" t="s">
        <v>153</v>
      </c>
      <c r="AV245" s="10" t="s">
        <v>153</v>
      </c>
      <c r="AW245" s="10" t="s">
        <v>29</v>
      </c>
      <c r="AX245" s="10" t="s">
        <v>72</v>
      </c>
      <c r="AY245" s="152" t="s">
        <v>147</v>
      </c>
    </row>
    <row r="246" spans="2:65" s="10" customFormat="1" ht="22.5" customHeight="1" x14ac:dyDescent="0.3">
      <c r="B246" s="145"/>
      <c r="C246" s="146"/>
      <c r="D246" s="146"/>
      <c r="E246" s="147" t="s">
        <v>3</v>
      </c>
      <c r="F246" s="244" t="s">
        <v>311</v>
      </c>
      <c r="G246" s="238"/>
      <c r="H246" s="238"/>
      <c r="I246" s="238"/>
      <c r="J246" s="146"/>
      <c r="K246" s="148">
        <v>6.4160000000000004</v>
      </c>
      <c r="L246" s="146"/>
      <c r="M246" s="146"/>
      <c r="N246" s="146"/>
      <c r="O246" s="146"/>
      <c r="P246" s="146"/>
      <c r="Q246" s="146"/>
      <c r="R246" s="149"/>
      <c r="T246" s="150"/>
      <c r="U246" s="146"/>
      <c r="V246" s="146"/>
      <c r="W246" s="146"/>
      <c r="X246" s="146"/>
      <c r="Y246" s="146"/>
      <c r="Z246" s="146"/>
      <c r="AA246" s="151"/>
      <c r="AT246" s="152" t="s">
        <v>156</v>
      </c>
      <c r="AU246" s="152" t="s">
        <v>153</v>
      </c>
      <c r="AV246" s="10" t="s">
        <v>153</v>
      </c>
      <c r="AW246" s="10" t="s">
        <v>29</v>
      </c>
      <c r="AX246" s="10" t="s">
        <v>72</v>
      </c>
      <c r="AY246" s="152" t="s">
        <v>147</v>
      </c>
    </row>
    <row r="247" spans="2:65" s="12" customFormat="1" ht="22.5" customHeight="1" x14ac:dyDescent="0.3">
      <c r="B247" s="161"/>
      <c r="C247" s="162"/>
      <c r="D247" s="162"/>
      <c r="E247" s="163" t="s">
        <v>3</v>
      </c>
      <c r="F247" s="247" t="s">
        <v>312</v>
      </c>
      <c r="G247" s="246"/>
      <c r="H247" s="246"/>
      <c r="I247" s="246"/>
      <c r="J247" s="162"/>
      <c r="K247" s="164" t="s">
        <v>3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156</v>
      </c>
      <c r="AU247" s="168" t="s">
        <v>153</v>
      </c>
      <c r="AV247" s="12" t="s">
        <v>79</v>
      </c>
      <c r="AW247" s="12" t="s">
        <v>29</v>
      </c>
      <c r="AX247" s="12" t="s">
        <v>72</v>
      </c>
      <c r="AY247" s="168" t="s">
        <v>147</v>
      </c>
    </row>
    <row r="248" spans="2:65" s="10" customFormat="1" ht="22.5" customHeight="1" x14ac:dyDescent="0.3">
      <c r="B248" s="145"/>
      <c r="C248" s="146"/>
      <c r="D248" s="146"/>
      <c r="E248" s="147" t="s">
        <v>3</v>
      </c>
      <c r="F248" s="244" t="s">
        <v>313</v>
      </c>
      <c r="G248" s="238"/>
      <c r="H248" s="238"/>
      <c r="I248" s="238"/>
      <c r="J248" s="146"/>
      <c r="K248" s="148">
        <v>4.4109999999999996</v>
      </c>
      <c r="L248" s="146"/>
      <c r="M248" s="146"/>
      <c r="N248" s="146"/>
      <c r="O248" s="146"/>
      <c r="P248" s="146"/>
      <c r="Q248" s="146"/>
      <c r="R248" s="149"/>
      <c r="T248" s="150"/>
      <c r="U248" s="146"/>
      <c r="V248" s="146"/>
      <c r="W248" s="146"/>
      <c r="X248" s="146"/>
      <c r="Y248" s="146"/>
      <c r="Z248" s="146"/>
      <c r="AA248" s="151"/>
      <c r="AT248" s="152" t="s">
        <v>156</v>
      </c>
      <c r="AU248" s="152" t="s">
        <v>153</v>
      </c>
      <c r="AV248" s="10" t="s">
        <v>153</v>
      </c>
      <c r="AW248" s="10" t="s">
        <v>29</v>
      </c>
      <c r="AX248" s="10" t="s">
        <v>72</v>
      </c>
      <c r="AY248" s="152" t="s">
        <v>147</v>
      </c>
    </row>
    <row r="249" spans="2:65" s="10" customFormat="1" ht="22.5" customHeight="1" x14ac:dyDescent="0.3">
      <c r="B249" s="145"/>
      <c r="C249" s="146"/>
      <c r="D249" s="146"/>
      <c r="E249" s="147" t="s">
        <v>3</v>
      </c>
      <c r="F249" s="244" t="s">
        <v>314</v>
      </c>
      <c r="G249" s="238"/>
      <c r="H249" s="238"/>
      <c r="I249" s="238"/>
      <c r="J249" s="146"/>
      <c r="K249" s="148">
        <v>31.739000000000001</v>
      </c>
      <c r="L249" s="146"/>
      <c r="M249" s="146"/>
      <c r="N249" s="146"/>
      <c r="O249" s="146"/>
      <c r="P249" s="146"/>
      <c r="Q249" s="146"/>
      <c r="R249" s="149"/>
      <c r="T249" s="150"/>
      <c r="U249" s="146"/>
      <c r="V249" s="146"/>
      <c r="W249" s="146"/>
      <c r="X249" s="146"/>
      <c r="Y249" s="146"/>
      <c r="Z249" s="146"/>
      <c r="AA249" s="151"/>
      <c r="AT249" s="152" t="s">
        <v>156</v>
      </c>
      <c r="AU249" s="152" t="s">
        <v>153</v>
      </c>
      <c r="AV249" s="10" t="s">
        <v>153</v>
      </c>
      <c r="AW249" s="10" t="s">
        <v>29</v>
      </c>
      <c r="AX249" s="10" t="s">
        <v>72</v>
      </c>
      <c r="AY249" s="152" t="s">
        <v>147</v>
      </c>
    </row>
    <row r="250" spans="2:65" s="10" customFormat="1" ht="31.5" customHeight="1" x14ac:dyDescent="0.3">
      <c r="B250" s="145"/>
      <c r="C250" s="146"/>
      <c r="D250" s="146"/>
      <c r="E250" s="147" t="s">
        <v>3</v>
      </c>
      <c r="F250" s="244" t="s">
        <v>315</v>
      </c>
      <c r="G250" s="238"/>
      <c r="H250" s="238"/>
      <c r="I250" s="238"/>
      <c r="J250" s="146"/>
      <c r="K250" s="148">
        <v>-23.260999999999999</v>
      </c>
      <c r="L250" s="146"/>
      <c r="M250" s="146"/>
      <c r="N250" s="146"/>
      <c r="O250" s="146"/>
      <c r="P250" s="146"/>
      <c r="Q250" s="146"/>
      <c r="R250" s="149"/>
      <c r="T250" s="150"/>
      <c r="U250" s="146"/>
      <c r="V250" s="146"/>
      <c r="W250" s="146"/>
      <c r="X250" s="146"/>
      <c r="Y250" s="146"/>
      <c r="Z250" s="146"/>
      <c r="AA250" s="151"/>
      <c r="AT250" s="152" t="s">
        <v>156</v>
      </c>
      <c r="AU250" s="152" t="s">
        <v>153</v>
      </c>
      <c r="AV250" s="10" t="s">
        <v>153</v>
      </c>
      <c r="AW250" s="10" t="s">
        <v>29</v>
      </c>
      <c r="AX250" s="10" t="s">
        <v>72</v>
      </c>
      <c r="AY250" s="152" t="s">
        <v>147</v>
      </c>
    </row>
    <row r="251" spans="2:65" s="11" customFormat="1" ht="22.5" customHeight="1" x14ac:dyDescent="0.3">
      <c r="B251" s="153"/>
      <c r="C251" s="154"/>
      <c r="D251" s="154"/>
      <c r="E251" s="155" t="s">
        <v>3</v>
      </c>
      <c r="F251" s="239" t="s">
        <v>160</v>
      </c>
      <c r="G251" s="240"/>
      <c r="H251" s="240"/>
      <c r="I251" s="240"/>
      <c r="J251" s="154"/>
      <c r="K251" s="156">
        <v>31.716999999999999</v>
      </c>
      <c r="L251" s="154"/>
      <c r="M251" s="154"/>
      <c r="N251" s="154"/>
      <c r="O251" s="154"/>
      <c r="P251" s="154"/>
      <c r="Q251" s="154"/>
      <c r="R251" s="157"/>
      <c r="T251" s="158"/>
      <c r="U251" s="154"/>
      <c r="V251" s="154"/>
      <c r="W251" s="154"/>
      <c r="X251" s="154"/>
      <c r="Y251" s="154"/>
      <c r="Z251" s="154"/>
      <c r="AA251" s="159"/>
      <c r="AT251" s="160" t="s">
        <v>156</v>
      </c>
      <c r="AU251" s="160" t="s">
        <v>153</v>
      </c>
      <c r="AV251" s="11" t="s">
        <v>152</v>
      </c>
      <c r="AW251" s="11" t="s">
        <v>29</v>
      </c>
      <c r="AX251" s="11" t="s">
        <v>79</v>
      </c>
      <c r="AY251" s="160" t="s">
        <v>147</v>
      </c>
    </row>
    <row r="252" spans="2:65" s="1" customFormat="1" ht="44.25" customHeight="1" x14ac:dyDescent="0.3">
      <c r="B252" s="134"/>
      <c r="C252" s="135" t="s">
        <v>324</v>
      </c>
      <c r="D252" s="135" t="s">
        <v>148</v>
      </c>
      <c r="E252" s="136" t="s">
        <v>325</v>
      </c>
      <c r="F252" s="234" t="s">
        <v>326</v>
      </c>
      <c r="G252" s="222"/>
      <c r="H252" s="222"/>
      <c r="I252" s="222"/>
      <c r="J252" s="137" t="s">
        <v>196</v>
      </c>
      <c r="K252" s="138">
        <v>37.177999999999997</v>
      </c>
      <c r="L252" s="221">
        <v>0</v>
      </c>
      <c r="M252" s="222"/>
      <c r="N252" s="221">
        <f>ROUND(L252*K252,3)</f>
        <v>0</v>
      </c>
      <c r="O252" s="222"/>
      <c r="P252" s="222"/>
      <c r="Q252" s="222"/>
      <c r="R252" s="139"/>
      <c r="T252" s="140" t="s">
        <v>3</v>
      </c>
      <c r="U252" s="39" t="s">
        <v>39</v>
      </c>
      <c r="V252" s="141">
        <v>0.629</v>
      </c>
      <c r="W252" s="141">
        <f>V252*K252</f>
        <v>23.384961999999998</v>
      </c>
      <c r="X252" s="141">
        <v>4.0379999999999999E-2</v>
      </c>
      <c r="Y252" s="141">
        <f>X252*K252</f>
        <v>1.5012476399999999</v>
      </c>
      <c r="Z252" s="141">
        <v>0</v>
      </c>
      <c r="AA252" s="142">
        <f>Z252*K252</f>
        <v>0</v>
      </c>
      <c r="AR252" s="16" t="s">
        <v>152</v>
      </c>
      <c r="AT252" s="16" t="s">
        <v>148</v>
      </c>
      <c r="AU252" s="16" t="s">
        <v>153</v>
      </c>
      <c r="AY252" s="16" t="s">
        <v>147</v>
      </c>
      <c r="BE252" s="143">
        <f>IF(U252="základná",N252,0)</f>
        <v>0</v>
      </c>
      <c r="BF252" s="143">
        <f>IF(U252="znížená",N252,0)</f>
        <v>0</v>
      </c>
      <c r="BG252" s="143">
        <f>IF(U252="zákl. prenesená",N252,0)</f>
        <v>0</v>
      </c>
      <c r="BH252" s="143">
        <f>IF(U252="zníž. prenesená",N252,0)</f>
        <v>0</v>
      </c>
      <c r="BI252" s="143">
        <f>IF(U252="nulová",N252,0)</f>
        <v>0</v>
      </c>
      <c r="BJ252" s="16" t="s">
        <v>153</v>
      </c>
      <c r="BK252" s="144">
        <f>ROUND(L252*K252,3)</f>
        <v>0</v>
      </c>
      <c r="BL252" s="16" t="s">
        <v>152</v>
      </c>
      <c r="BM252" s="16" t="s">
        <v>327</v>
      </c>
    </row>
    <row r="253" spans="2:65" s="10" customFormat="1" ht="22.5" customHeight="1" x14ac:dyDescent="0.3">
      <c r="B253" s="145"/>
      <c r="C253" s="146"/>
      <c r="D253" s="146"/>
      <c r="E253" s="147" t="s">
        <v>3</v>
      </c>
      <c r="F253" s="237" t="s">
        <v>328</v>
      </c>
      <c r="G253" s="238"/>
      <c r="H253" s="238"/>
      <c r="I253" s="238"/>
      <c r="J253" s="146"/>
      <c r="K253" s="148">
        <v>10.23</v>
      </c>
      <c r="L253" s="146"/>
      <c r="M253" s="146"/>
      <c r="N253" s="146"/>
      <c r="O253" s="146"/>
      <c r="P253" s="146"/>
      <c r="Q253" s="146"/>
      <c r="R253" s="149"/>
      <c r="T253" s="150"/>
      <c r="U253" s="146"/>
      <c r="V253" s="146"/>
      <c r="W253" s="146"/>
      <c r="X253" s="146"/>
      <c r="Y253" s="146"/>
      <c r="Z253" s="146"/>
      <c r="AA253" s="151"/>
      <c r="AT253" s="152" t="s">
        <v>156</v>
      </c>
      <c r="AU253" s="152" t="s">
        <v>153</v>
      </c>
      <c r="AV253" s="10" t="s">
        <v>153</v>
      </c>
      <c r="AW253" s="10" t="s">
        <v>29</v>
      </c>
      <c r="AX253" s="10" t="s">
        <v>72</v>
      </c>
      <c r="AY253" s="152" t="s">
        <v>147</v>
      </c>
    </row>
    <row r="254" spans="2:65" s="10" customFormat="1" ht="22.5" customHeight="1" x14ac:dyDescent="0.3">
      <c r="B254" s="145"/>
      <c r="C254" s="146"/>
      <c r="D254" s="146"/>
      <c r="E254" s="147" t="s">
        <v>3</v>
      </c>
      <c r="F254" s="244" t="s">
        <v>329</v>
      </c>
      <c r="G254" s="238"/>
      <c r="H254" s="238"/>
      <c r="I254" s="238"/>
      <c r="J254" s="146"/>
      <c r="K254" s="148">
        <v>2.911</v>
      </c>
      <c r="L254" s="146"/>
      <c r="M254" s="146"/>
      <c r="N254" s="146"/>
      <c r="O254" s="146"/>
      <c r="P254" s="146"/>
      <c r="Q254" s="146"/>
      <c r="R254" s="149"/>
      <c r="T254" s="150"/>
      <c r="U254" s="146"/>
      <c r="V254" s="146"/>
      <c r="W254" s="146"/>
      <c r="X254" s="146"/>
      <c r="Y254" s="146"/>
      <c r="Z254" s="146"/>
      <c r="AA254" s="151"/>
      <c r="AT254" s="152" t="s">
        <v>156</v>
      </c>
      <c r="AU254" s="152" t="s">
        <v>153</v>
      </c>
      <c r="AV254" s="10" t="s">
        <v>153</v>
      </c>
      <c r="AW254" s="10" t="s">
        <v>29</v>
      </c>
      <c r="AX254" s="10" t="s">
        <v>72</v>
      </c>
      <c r="AY254" s="152" t="s">
        <v>147</v>
      </c>
    </row>
    <row r="255" spans="2:65" s="10" customFormat="1" ht="22.5" customHeight="1" x14ac:dyDescent="0.3">
      <c r="B255" s="145"/>
      <c r="C255" s="146"/>
      <c r="D255" s="146"/>
      <c r="E255" s="147" t="s">
        <v>3</v>
      </c>
      <c r="F255" s="244" t="s">
        <v>330</v>
      </c>
      <c r="G255" s="238"/>
      <c r="H255" s="238"/>
      <c r="I255" s="238"/>
      <c r="J255" s="146"/>
      <c r="K255" s="148">
        <v>2.9180000000000001</v>
      </c>
      <c r="L255" s="146"/>
      <c r="M255" s="146"/>
      <c r="N255" s="146"/>
      <c r="O255" s="146"/>
      <c r="P255" s="146"/>
      <c r="Q255" s="146"/>
      <c r="R255" s="149"/>
      <c r="T255" s="150"/>
      <c r="U255" s="146"/>
      <c r="V255" s="146"/>
      <c r="W255" s="146"/>
      <c r="X255" s="146"/>
      <c r="Y255" s="146"/>
      <c r="Z255" s="146"/>
      <c r="AA255" s="151"/>
      <c r="AT255" s="152" t="s">
        <v>156</v>
      </c>
      <c r="AU255" s="152" t="s">
        <v>153</v>
      </c>
      <c r="AV255" s="10" t="s">
        <v>153</v>
      </c>
      <c r="AW255" s="10" t="s">
        <v>29</v>
      </c>
      <c r="AX255" s="10" t="s">
        <v>72</v>
      </c>
      <c r="AY255" s="152" t="s">
        <v>147</v>
      </c>
    </row>
    <row r="256" spans="2:65" s="10" customFormat="1" ht="22.5" customHeight="1" x14ac:dyDescent="0.3">
      <c r="B256" s="145"/>
      <c r="C256" s="146"/>
      <c r="D256" s="146"/>
      <c r="E256" s="147" t="s">
        <v>3</v>
      </c>
      <c r="F256" s="244" t="s">
        <v>331</v>
      </c>
      <c r="G256" s="238"/>
      <c r="H256" s="238"/>
      <c r="I256" s="238"/>
      <c r="J256" s="146"/>
      <c r="K256" s="148">
        <v>2.9079999999999999</v>
      </c>
      <c r="L256" s="146"/>
      <c r="M256" s="146"/>
      <c r="N256" s="146"/>
      <c r="O256" s="146"/>
      <c r="P256" s="146"/>
      <c r="Q256" s="146"/>
      <c r="R256" s="149"/>
      <c r="T256" s="150"/>
      <c r="U256" s="146"/>
      <c r="V256" s="146"/>
      <c r="W256" s="146"/>
      <c r="X256" s="146"/>
      <c r="Y256" s="146"/>
      <c r="Z256" s="146"/>
      <c r="AA256" s="151"/>
      <c r="AT256" s="152" t="s">
        <v>156</v>
      </c>
      <c r="AU256" s="152" t="s">
        <v>153</v>
      </c>
      <c r="AV256" s="10" t="s">
        <v>153</v>
      </c>
      <c r="AW256" s="10" t="s">
        <v>29</v>
      </c>
      <c r="AX256" s="10" t="s">
        <v>72</v>
      </c>
      <c r="AY256" s="152" t="s">
        <v>147</v>
      </c>
    </row>
    <row r="257" spans="2:65" s="10" customFormat="1" ht="22.5" customHeight="1" x14ac:dyDescent="0.3">
      <c r="B257" s="145"/>
      <c r="C257" s="146"/>
      <c r="D257" s="146"/>
      <c r="E257" s="147" t="s">
        <v>3</v>
      </c>
      <c r="F257" s="244" t="s">
        <v>332</v>
      </c>
      <c r="G257" s="238"/>
      <c r="H257" s="238"/>
      <c r="I257" s="238"/>
      <c r="J257" s="146"/>
      <c r="K257" s="148">
        <v>2.9089999999999998</v>
      </c>
      <c r="L257" s="146"/>
      <c r="M257" s="146"/>
      <c r="N257" s="146"/>
      <c r="O257" s="146"/>
      <c r="P257" s="146"/>
      <c r="Q257" s="146"/>
      <c r="R257" s="149"/>
      <c r="T257" s="150"/>
      <c r="U257" s="146"/>
      <c r="V257" s="146"/>
      <c r="W257" s="146"/>
      <c r="X257" s="146"/>
      <c r="Y257" s="146"/>
      <c r="Z257" s="146"/>
      <c r="AA257" s="151"/>
      <c r="AT257" s="152" t="s">
        <v>156</v>
      </c>
      <c r="AU257" s="152" t="s">
        <v>153</v>
      </c>
      <c r="AV257" s="10" t="s">
        <v>153</v>
      </c>
      <c r="AW257" s="10" t="s">
        <v>29</v>
      </c>
      <c r="AX257" s="10" t="s">
        <v>72</v>
      </c>
      <c r="AY257" s="152" t="s">
        <v>147</v>
      </c>
    </row>
    <row r="258" spans="2:65" s="10" customFormat="1" ht="22.5" customHeight="1" x14ac:dyDescent="0.3">
      <c r="B258" s="145"/>
      <c r="C258" s="146"/>
      <c r="D258" s="146"/>
      <c r="E258" s="147" t="s">
        <v>3</v>
      </c>
      <c r="F258" s="244" t="s">
        <v>333</v>
      </c>
      <c r="G258" s="238"/>
      <c r="H258" s="238"/>
      <c r="I258" s="238"/>
      <c r="J258" s="146"/>
      <c r="K258" s="148">
        <v>2.9089999999999998</v>
      </c>
      <c r="L258" s="146"/>
      <c r="M258" s="146"/>
      <c r="N258" s="146"/>
      <c r="O258" s="146"/>
      <c r="P258" s="146"/>
      <c r="Q258" s="146"/>
      <c r="R258" s="149"/>
      <c r="T258" s="150"/>
      <c r="U258" s="146"/>
      <c r="V258" s="146"/>
      <c r="W258" s="146"/>
      <c r="X258" s="146"/>
      <c r="Y258" s="146"/>
      <c r="Z258" s="146"/>
      <c r="AA258" s="151"/>
      <c r="AT258" s="152" t="s">
        <v>156</v>
      </c>
      <c r="AU258" s="152" t="s">
        <v>153</v>
      </c>
      <c r="AV258" s="10" t="s">
        <v>153</v>
      </c>
      <c r="AW258" s="10" t="s">
        <v>29</v>
      </c>
      <c r="AX258" s="10" t="s">
        <v>72</v>
      </c>
      <c r="AY258" s="152" t="s">
        <v>147</v>
      </c>
    </row>
    <row r="259" spans="2:65" s="11" customFormat="1" ht="22.5" customHeight="1" x14ac:dyDescent="0.3">
      <c r="B259" s="153"/>
      <c r="C259" s="154"/>
      <c r="D259" s="154"/>
      <c r="E259" s="155" t="s">
        <v>3</v>
      </c>
      <c r="F259" s="239" t="s">
        <v>160</v>
      </c>
      <c r="G259" s="240"/>
      <c r="H259" s="240"/>
      <c r="I259" s="240"/>
      <c r="J259" s="154"/>
      <c r="K259" s="156">
        <v>24.785</v>
      </c>
      <c r="L259" s="154"/>
      <c r="M259" s="154"/>
      <c r="N259" s="154"/>
      <c r="O259" s="154"/>
      <c r="P259" s="154"/>
      <c r="Q259" s="154"/>
      <c r="R259" s="157"/>
      <c r="T259" s="158"/>
      <c r="U259" s="154"/>
      <c r="V259" s="154"/>
      <c r="W259" s="154"/>
      <c r="X259" s="154"/>
      <c r="Y259" s="154"/>
      <c r="Z259" s="154"/>
      <c r="AA259" s="159"/>
      <c r="AT259" s="160" t="s">
        <v>156</v>
      </c>
      <c r="AU259" s="160" t="s">
        <v>153</v>
      </c>
      <c r="AV259" s="11" t="s">
        <v>152</v>
      </c>
      <c r="AW259" s="11" t="s">
        <v>29</v>
      </c>
      <c r="AX259" s="11" t="s">
        <v>79</v>
      </c>
      <c r="AY259" s="160" t="s">
        <v>147</v>
      </c>
    </row>
    <row r="260" spans="2:65" s="1" customFormat="1" ht="31.5" customHeight="1" x14ac:dyDescent="0.3">
      <c r="B260" s="134"/>
      <c r="C260" s="135" t="s">
        <v>334</v>
      </c>
      <c r="D260" s="135" t="s">
        <v>148</v>
      </c>
      <c r="E260" s="136" t="s">
        <v>335</v>
      </c>
      <c r="F260" s="234" t="s">
        <v>336</v>
      </c>
      <c r="G260" s="222"/>
      <c r="H260" s="222"/>
      <c r="I260" s="222"/>
      <c r="J260" s="137" t="s">
        <v>196</v>
      </c>
      <c r="K260" s="138">
        <v>6.4119999999999999</v>
      </c>
      <c r="L260" s="221">
        <v>0</v>
      </c>
      <c r="M260" s="222"/>
      <c r="N260" s="221">
        <f>ROUND(L260*K260,3)</f>
        <v>0</v>
      </c>
      <c r="O260" s="222"/>
      <c r="P260" s="222"/>
      <c r="Q260" s="222"/>
      <c r="R260" s="139"/>
      <c r="T260" s="140" t="s">
        <v>3</v>
      </c>
      <c r="U260" s="39" t="s">
        <v>39</v>
      </c>
      <c r="V260" s="141">
        <v>1.135</v>
      </c>
      <c r="W260" s="141">
        <f>V260*K260</f>
        <v>7.2776199999999998</v>
      </c>
      <c r="X260" s="141">
        <v>4.3299999999999998E-2</v>
      </c>
      <c r="Y260" s="141">
        <f>X260*K260</f>
        <v>0.27763959999999999</v>
      </c>
      <c r="Z260" s="141">
        <v>0</v>
      </c>
      <c r="AA260" s="142">
        <f>Z260*K260</f>
        <v>0</v>
      </c>
      <c r="AR260" s="16" t="s">
        <v>152</v>
      </c>
      <c r="AT260" s="16" t="s">
        <v>148</v>
      </c>
      <c r="AU260" s="16" t="s">
        <v>153</v>
      </c>
      <c r="AY260" s="16" t="s">
        <v>147</v>
      </c>
      <c r="BE260" s="143">
        <f>IF(U260="základná",N260,0)</f>
        <v>0</v>
      </c>
      <c r="BF260" s="143">
        <f>IF(U260="znížená",N260,0)</f>
        <v>0</v>
      </c>
      <c r="BG260" s="143">
        <f>IF(U260="zákl. prenesená",N260,0)</f>
        <v>0</v>
      </c>
      <c r="BH260" s="143">
        <f>IF(U260="zníž. prenesená",N260,0)</f>
        <v>0</v>
      </c>
      <c r="BI260" s="143">
        <f>IF(U260="nulová",N260,0)</f>
        <v>0</v>
      </c>
      <c r="BJ260" s="16" t="s">
        <v>153</v>
      </c>
      <c r="BK260" s="144">
        <f>ROUND(L260*K260,3)</f>
        <v>0</v>
      </c>
      <c r="BL260" s="16" t="s">
        <v>152</v>
      </c>
      <c r="BM260" s="16" t="s">
        <v>337</v>
      </c>
    </row>
    <row r="261" spans="2:65" s="12" customFormat="1" ht="22.5" customHeight="1" x14ac:dyDescent="0.3">
      <c r="B261" s="161"/>
      <c r="C261" s="162"/>
      <c r="D261" s="162"/>
      <c r="E261" s="163" t="s">
        <v>3</v>
      </c>
      <c r="F261" s="245" t="s">
        <v>338</v>
      </c>
      <c r="G261" s="246"/>
      <c r="H261" s="246"/>
      <c r="I261" s="246"/>
      <c r="J261" s="162"/>
      <c r="K261" s="164" t="s">
        <v>3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156</v>
      </c>
      <c r="AU261" s="168" t="s">
        <v>153</v>
      </c>
      <c r="AV261" s="12" t="s">
        <v>79</v>
      </c>
      <c r="AW261" s="12" t="s">
        <v>29</v>
      </c>
      <c r="AX261" s="12" t="s">
        <v>72</v>
      </c>
      <c r="AY261" s="168" t="s">
        <v>147</v>
      </c>
    </row>
    <row r="262" spans="2:65" s="10" customFormat="1" ht="22.5" customHeight="1" x14ac:dyDescent="0.3">
      <c r="B262" s="145"/>
      <c r="C262" s="146"/>
      <c r="D262" s="146"/>
      <c r="E262" s="147" t="s">
        <v>3</v>
      </c>
      <c r="F262" s="244" t="s">
        <v>339</v>
      </c>
      <c r="G262" s="238"/>
      <c r="H262" s="238"/>
      <c r="I262" s="238"/>
      <c r="J262" s="146"/>
      <c r="K262" s="148">
        <v>3.206</v>
      </c>
      <c r="L262" s="146"/>
      <c r="M262" s="146"/>
      <c r="N262" s="146"/>
      <c r="O262" s="146"/>
      <c r="P262" s="146"/>
      <c r="Q262" s="146"/>
      <c r="R262" s="149"/>
      <c r="T262" s="150"/>
      <c r="U262" s="146"/>
      <c r="V262" s="146"/>
      <c r="W262" s="146"/>
      <c r="X262" s="146"/>
      <c r="Y262" s="146"/>
      <c r="Z262" s="146"/>
      <c r="AA262" s="151"/>
      <c r="AT262" s="152" t="s">
        <v>156</v>
      </c>
      <c r="AU262" s="152" t="s">
        <v>153</v>
      </c>
      <c r="AV262" s="10" t="s">
        <v>153</v>
      </c>
      <c r="AW262" s="10" t="s">
        <v>29</v>
      </c>
      <c r="AX262" s="10" t="s">
        <v>72</v>
      </c>
      <c r="AY262" s="152" t="s">
        <v>147</v>
      </c>
    </row>
    <row r="263" spans="2:65" s="11" customFormat="1" ht="22.5" customHeight="1" x14ac:dyDescent="0.3">
      <c r="B263" s="153"/>
      <c r="C263" s="154"/>
      <c r="D263" s="154"/>
      <c r="E263" s="155" t="s">
        <v>3</v>
      </c>
      <c r="F263" s="239" t="s">
        <v>160</v>
      </c>
      <c r="G263" s="240"/>
      <c r="H263" s="240"/>
      <c r="I263" s="240"/>
      <c r="J263" s="154"/>
      <c r="K263" s="156">
        <v>3.206</v>
      </c>
      <c r="L263" s="154"/>
      <c r="M263" s="154"/>
      <c r="N263" s="154"/>
      <c r="O263" s="154"/>
      <c r="P263" s="154"/>
      <c r="Q263" s="154"/>
      <c r="R263" s="157"/>
      <c r="T263" s="158"/>
      <c r="U263" s="154"/>
      <c r="V263" s="154"/>
      <c r="W263" s="154"/>
      <c r="X263" s="154"/>
      <c r="Y263" s="154"/>
      <c r="Z263" s="154"/>
      <c r="AA263" s="159"/>
      <c r="AT263" s="160" t="s">
        <v>156</v>
      </c>
      <c r="AU263" s="160" t="s">
        <v>153</v>
      </c>
      <c r="AV263" s="11" t="s">
        <v>152</v>
      </c>
      <c r="AW263" s="11" t="s">
        <v>29</v>
      </c>
      <c r="AX263" s="11" t="s">
        <v>79</v>
      </c>
      <c r="AY263" s="160" t="s">
        <v>147</v>
      </c>
    </row>
    <row r="264" spans="2:65" s="1" customFormat="1" ht="31.5" customHeight="1" x14ac:dyDescent="0.3">
      <c r="B264" s="134"/>
      <c r="C264" s="135" t="s">
        <v>340</v>
      </c>
      <c r="D264" s="135" t="s">
        <v>148</v>
      </c>
      <c r="E264" s="136" t="s">
        <v>341</v>
      </c>
      <c r="F264" s="234" t="s">
        <v>342</v>
      </c>
      <c r="G264" s="222"/>
      <c r="H264" s="222"/>
      <c r="I264" s="222"/>
      <c r="J264" s="137" t="s">
        <v>196</v>
      </c>
      <c r="K264" s="138">
        <v>13.49</v>
      </c>
      <c r="L264" s="221">
        <v>0</v>
      </c>
      <c r="M264" s="222"/>
      <c r="N264" s="221">
        <f>ROUND(L264*K264,3)</f>
        <v>0</v>
      </c>
      <c r="O264" s="222"/>
      <c r="P264" s="222"/>
      <c r="Q264" s="222"/>
      <c r="R264" s="139"/>
      <c r="T264" s="140" t="s">
        <v>3</v>
      </c>
      <c r="U264" s="39" t="s">
        <v>39</v>
      </c>
      <c r="V264" s="141">
        <v>0.7</v>
      </c>
      <c r="W264" s="141">
        <f>V264*K264</f>
        <v>9.4429999999999996</v>
      </c>
      <c r="X264" s="141">
        <v>9.7850000000000006E-2</v>
      </c>
      <c r="Y264" s="141">
        <f>X264*K264</f>
        <v>1.3199965</v>
      </c>
      <c r="Z264" s="141">
        <v>0</v>
      </c>
      <c r="AA264" s="142">
        <f>Z264*K264</f>
        <v>0</v>
      </c>
      <c r="AR264" s="16" t="s">
        <v>152</v>
      </c>
      <c r="AT264" s="16" t="s">
        <v>148</v>
      </c>
      <c r="AU264" s="16" t="s">
        <v>153</v>
      </c>
      <c r="AY264" s="16" t="s">
        <v>147</v>
      </c>
      <c r="BE264" s="143">
        <f>IF(U264="základná",N264,0)</f>
        <v>0</v>
      </c>
      <c r="BF264" s="143">
        <f>IF(U264="znížená",N264,0)</f>
        <v>0</v>
      </c>
      <c r="BG264" s="143">
        <f>IF(U264="zákl. prenesená",N264,0)</f>
        <v>0</v>
      </c>
      <c r="BH264" s="143">
        <f>IF(U264="zníž. prenesená",N264,0)</f>
        <v>0</v>
      </c>
      <c r="BI264" s="143">
        <f>IF(U264="nulová",N264,0)</f>
        <v>0</v>
      </c>
      <c r="BJ264" s="16" t="s">
        <v>153</v>
      </c>
      <c r="BK264" s="144">
        <f>ROUND(L264*K264,3)</f>
        <v>0</v>
      </c>
      <c r="BL264" s="16" t="s">
        <v>152</v>
      </c>
      <c r="BM264" s="16" t="s">
        <v>343</v>
      </c>
    </row>
    <row r="265" spans="2:65" s="10" customFormat="1" ht="22.5" customHeight="1" x14ac:dyDescent="0.3">
      <c r="B265" s="145"/>
      <c r="C265" s="146"/>
      <c r="D265" s="146"/>
      <c r="E265" s="147" t="s">
        <v>3</v>
      </c>
      <c r="F265" s="237" t="s">
        <v>344</v>
      </c>
      <c r="G265" s="238"/>
      <c r="H265" s="238"/>
      <c r="I265" s="238"/>
      <c r="J265" s="146"/>
      <c r="K265" s="148">
        <v>4.7699999999999996</v>
      </c>
      <c r="L265" s="146"/>
      <c r="M265" s="146"/>
      <c r="N265" s="146"/>
      <c r="O265" s="146"/>
      <c r="P265" s="146"/>
      <c r="Q265" s="146"/>
      <c r="R265" s="149"/>
      <c r="T265" s="150"/>
      <c r="U265" s="146"/>
      <c r="V265" s="146"/>
      <c r="W265" s="146"/>
      <c r="X265" s="146"/>
      <c r="Y265" s="146"/>
      <c r="Z265" s="146"/>
      <c r="AA265" s="151"/>
      <c r="AT265" s="152" t="s">
        <v>156</v>
      </c>
      <c r="AU265" s="152" t="s">
        <v>153</v>
      </c>
      <c r="AV265" s="10" t="s">
        <v>153</v>
      </c>
      <c r="AW265" s="10" t="s">
        <v>29</v>
      </c>
      <c r="AX265" s="10" t="s">
        <v>72</v>
      </c>
      <c r="AY265" s="152" t="s">
        <v>147</v>
      </c>
    </row>
    <row r="266" spans="2:65" s="10" customFormat="1" ht="22.5" customHeight="1" x14ac:dyDescent="0.3">
      <c r="B266" s="145"/>
      <c r="C266" s="146"/>
      <c r="D266" s="146"/>
      <c r="E266" s="147" t="s">
        <v>3</v>
      </c>
      <c r="F266" s="244" t="s">
        <v>345</v>
      </c>
      <c r="G266" s="238"/>
      <c r="H266" s="238"/>
      <c r="I266" s="238"/>
      <c r="J266" s="146"/>
      <c r="K266" s="148">
        <v>5.14</v>
      </c>
      <c r="L266" s="146"/>
      <c r="M266" s="146"/>
      <c r="N266" s="146"/>
      <c r="O266" s="146"/>
      <c r="P266" s="146"/>
      <c r="Q266" s="146"/>
      <c r="R266" s="149"/>
      <c r="T266" s="150"/>
      <c r="U266" s="146"/>
      <c r="V266" s="146"/>
      <c r="W266" s="146"/>
      <c r="X266" s="146"/>
      <c r="Y266" s="146"/>
      <c r="Z266" s="146"/>
      <c r="AA266" s="151"/>
      <c r="AT266" s="152" t="s">
        <v>156</v>
      </c>
      <c r="AU266" s="152" t="s">
        <v>153</v>
      </c>
      <c r="AV266" s="10" t="s">
        <v>153</v>
      </c>
      <c r="AW266" s="10" t="s">
        <v>29</v>
      </c>
      <c r="AX266" s="10" t="s">
        <v>72</v>
      </c>
      <c r="AY266" s="152" t="s">
        <v>147</v>
      </c>
    </row>
    <row r="267" spans="2:65" s="10" customFormat="1" ht="22.5" customHeight="1" x14ac:dyDescent="0.3">
      <c r="B267" s="145"/>
      <c r="C267" s="146"/>
      <c r="D267" s="146"/>
      <c r="E267" s="147" t="s">
        <v>3</v>
      </c>
      <c r="F267" s="244" t="s">
        <v>346</v>
      </c>
      <c r="G267" s="238"/>
      <c r="H267" s="238"/>
      <c r="I267" s="238"/>
      <c r="J267" s="146"/>
      <c r="K267" s="148">
        <v>3.58</v>
      </c>
      <c r="L267" s="146"/>
      <c r="M267" s="146"/>
      <c r="N267" s="146"/>
      <c r="O267" s="146"/>
      <c r="P267" s="146"/>
      <c r="Q267" s="146"/>
      <c r="R267" s="149"/>
      <c r="T267" s="150"/>
      <c r="U267" s="146"/>
      <c r="V267" s="146"/>
      <c r="W267" s="146"/>
      <c r="X267" s="146"/>
      <c r="Y267" s="146"/>
      <c r="Z267" s="146"/>
      <c r="AA267" s="151"/>
      <c r="AT267" s="152" t="s">
        <v>156</v>
      </c>
      <c r="AU267" s="152" t="s">
        <v>153</v>
      </c>
      <c r="AV267" s="10" t="s">
        <v>153</v>
      </c>
      <c r="AW267" s="10" t="s">
        <v>29</v>
      </c>
      <c r="AX267" s="10" t="s">
        <v>72</v>
      </c>
      <c r="AY267" s="152" t="s">
        <v>147</v>
      </c>
    </row>
    <row r="268" spans="2:65" s="11" customFormat="1" ht="22.5" customHeight="1" x14ac:dyDescent="0.3">
      <c r="B268" s="153"/>
      <c r="C268" s="154"/>
      <c r="D268" s="154"/>
      <c r="E268" s="155" t="s">
        <v>3</v>
      </c>
      <c r="F268" s="239" t="s">
        <v>160</v>
      </c>
      <c r="G268" s="240"/>
      <c r="H268" s="240"/>
      <c r="I268" s="240"/>
      <c r="J268" s="154"/>
      <c r="K268" s="156">
        <v>13.49</v>
      </c>
      <c r="L268" s="154"/>
      <c r="M268" s="154"/>
      <c r="N268" s="154"/>
      <c r="O268" s="154"/>
      <c r="P268" s="154"/>
      <c r="Q268" s="154"/>
      <c r="R268" s="157"/>
      <c r="T268" s="158"/>
      <c r="U268" s="154"/>
      <c r="V268" s="154"/>
      <c r="W268" s="154"/>
      <c r="X268" s="154"/>
      <c r="Y268" s="154"/>
      <c r="Z268" s="154"/>
      <c r="AA268" s="159"/>
      <c r="AT268" s="160" t="s">
        <v>156</v>
      </c>
      <c r="AU268" s="160" t="s">
        <v>153</v>
      </c>
      <c r="AV268" s="11" t="s">
        <v>152</v>
      </c>
      <c r="AW268" s="11" t="s">
        <v>29</v>
      </c>
      <c r="AX268" s="11" t="s">
        <v>79</v>
      </c>
      <c r="AY268" s="160" t="s">
        <v>147</v>
      </c>
    </row>
    <row r="269" spans="2:65" s="9" customFormat="1" ht="29.85" customHeight="1" x14ac:dyDescent="0.3">
      <c r="B269" s="123"/>
      <c r="C269" s="124"/>
      <c r="D269" s="133" t="s">
        <v>113</v>
      </c>
      <c r="E269" s="133"/>
      <c r="F269" s="133"/>
      <c r="G269" s="133"/>
      <c r="H269" s="133"/>
      <c r="I269" s="133"/>
      <c r="J269" s="133"/>
      <c r="K269" s="133"/>
      <c r="L269" s="133"/>
      <c r="M269" s="133"/>
      <c r="N269" s="228">
        <f>BK269</f>
        <v>0</v>
      </c>
      <c r="O269" s="229"/>
      <c r="P269" s="229"/>
      <c r="Q269" s="229"/>
      <c r="R269" s="126"/>
      <c r="T269" s="127"/>
      <c r="U269" s="124"/>
      <c r="V269" s="124"/>
      <c r="W269" s="128">
        <f>W270</f>
        <v>23.625</v>
      </c>
      <c r="X269" s="124"/>
      <c r="Y269" s="128">
        <f>Y270</f>
        <v>5.2499999999999998E-2</v>
      </c>
      <c r="Z269" s="124"/>
      <c r="AA269" s="129">
        <f>AA270</f>
        <v>0</v>
      </c>
      <c r="AR269" s="130" t="s">
        <v>79</v>
      </c>
      <c r="AT269" s="131" t="s">
        <v>71</v>
      </c>
      <c r="AU269" s="131" t="s">
        <v>79</v>
      </c>
      <c r="AY269" s="130" t="s">
        <v>147</v>
      </c>
      <c r="BK269" s="132">
        <f>BK270</f>
        <v>0</v>
      </c>
    </row>
    <row r="270" spans="2:65" s="1" customFormat="1" ht="31.5" customHeight="1" x14ac:dyDescent="0.3">
      <c r="B270" s="134"/>
      <c r="C270" s="135" t="s">
        <v>347</v>
      </c>
      <c r="D270" s="135" t="s">
        <v>148</v>
      </c>
      <c r="E270" s="136" t="s">
        <v>348</v>
      </c>
      <c r="F270" s="234" t="s">
        <v>349</v>
      </c>
      <c r="G270" s="222"/>
      <c r="H270" s="222"/>
      <c r="I270" s="222"/>
      <c r="J270" s="137" t="s">
        <v>230</v>
      </c>
      <c r="K270" s="138">
        <v>105</v>
      </c>
      <c r="L270" s="221">
        <v>0</v>
      </c>
      <c r="M270" s="222"/>
      <c r="N270" s="221">
        <f>ROUND(L270*K270,3)</f>
        <v>0</v>
      </c>
      <c r="O270" s="222"/>
      <c r="P270" s="222"/>
      <c r="Q270" s="222"/>
      <c r="R270" s="139"/>
      <c r="T270" s="140" t="s">
        <v>3</v>
      </c>
      <c r="U270" s="39" t="s">
        <v>39</v>
      </c>
      <c r="V270" s="141">
        <v>0.22500000000000001</v>
      </c>
      <c r="W270" s="141">
        <f>V270*K270</f>
        <v>23.625</v>
      </c>
      <c r="X270" s="141">
        <v>5.0000000000000001E-4</v>
      </c>
      <c r="Y270" s="141">
        <f>X270*K270</f>
        <v>5.2499999999999998E-2</v>
      </c>
      <c r="Z270" s="141">
        <v>0</v>
      </c>
      <c r="AA270" s="142">
        <f>Z270*K270</f>
        <v>0</v>
      </c>
      <c r="AR270" s="16" t="s">
        <v>152</v>
      </c>
      <c r="AT270" s="16" t="s">
        <v>148</v>
      </c>
      <c r="AU270" s="16" t="s">
        <v>153</v>
      </c>
      <c r="AY270" s="16" t="s">
        <v>147</v>
      </c>
      <c r="BE270" s="143">
        <f>IF(U270="základná",N270,0)</f>
        <v>0</v>
      </c>
      <c r="BF270" s="143">
        <f>IF(U270="znížená",N270,0)</f>
        <v>0</v>
      </c>
      <c r="BG270" s="143">
        <f>IF(U270="zákl. prenesená",N270,0)</f>
        <v>0</v>
      </c>
      <c r="BH270" s="143">
        <f>IF(U270="zníž. prenesená",N270,0)</f>
        <v>0</v>
      </c>
      <c r="BI270" s="143">
        <f>IF(U270="nulová",N270,0)</f>
        <v>0</v>
      </c>
      <c r="BJ270" s="16" t="s">
        <v>153</v>
      </c>
      <c r="BK270" s="144">
        <f>ROUND(L270*K270,3)</f>
        <v>0</v>
      </c>
      <c r="BL270" s="16" t="s">
        <v>152</v>
      </c>
      <c r="BM270" s="16" t="s">
        <v>350</v>
      </c>
    </row>
    <row r="271" spans="2:65" s="9" customFormat="1" ht="29.85" customHeight="1" x14ac:dyDescent="0.3">
      <c r="B271" s="123"/>
      <c r="C271" s="124"/>
      <c r="D271" s="133" t="s">
        <v>114</v>
      </c>
      <c r="E271" s="133"/>
      <c r="F271" s="133"/>
      <c r="G271" s="133"/>
      <c r="H271" s="133"/>
      <c r="I271" s="133"/>
      <c r="J271" s="133"/>
      <c r="K271" s="133"/>
      <c r="L271" s="133"/>
      <c r="M271" s="133"/>
      <c r="N271" s="230">
        <f>BK271</f>
        <v>0</v>
      </c>
      <c r="O271" s="231"/>
      <c r="P271" s="231"/>
      <c r="Q271" s="231"/>
      <c r="R271" s="126"/>
      <c r="T271" s="127"/>
      <c r="U271" s="124"/>
      <c r="V271" s="124"/>
      <c r="W271" s="128">
        <f>SUM(W272:W324)</f>
        <v>365.78921800000001</v>
      </c>
      <c r="X271" s="124"/>
      <c r="Y271" s="128">
        <f>SUM(Y272:Y324)</f>
        <v>29.770534079999997</v>
      </c>
      <c r="Z271" s="124"/>
      <c r="AA271" s="129">
        <f>SUM(AA272:AA324)</f>
        <v>50.898012000000008</v>
      </c>
      <c r="AR271" s="130" t="s">
        <v>79</v>
      </c>
      <c r="AT271" s="131" t="s">
        <v>71</v>
      </c>
      <c r="AU271" s="131" t="s">
        <v>79</v>
      </c>
      <c r="AY271" s="130" t="s">
        <v>147</v>
      </c>
      <c r="BK271" s="132">
        <f>SUM(BK272:BK324)</f>
        <v>0</v>
      </c>
    </row>
    <row r="272" spans="2:65" s="1" customFormat="1" ht="44.25" customHeight="1" x14ac:dyDescent="0.3">
      <c r="B272" s="134"/>
      <c r="C272" s="135" t="s">
        <v>351</v>
      </c>
      <c r="D272" s="135" t="s">
        <v>148</v>
      </c>
      <c r="E272" s="136" t="s">
        <v>352</v>
      </c>
      <c r="F272" s="234" t="s">
        <v>353</v>
      </c>
      <c r="G272" s="222"/>
      <c r="H272" s="222"/>
      <c r="I272" s="222"/>
      <c r="J272" s="137" t="s">
        <v>230</v>
      </c>
      <c r="K272" s="138">
        <v>50</v>
      </c>
      <c r="L272" s="221">
        <v>0</v>
      </c>
      <c r="M272" s="222"/>
      <c r="N272" s="221">
        <f t="shared" ref="N272:N278" si="10">ROUND(L272*K272,3)</f>
        <v>0</v>
      </c>
      <c r="O272" s="222"/>
      <c r="P272" s="222"/>
      <c r="Q272" s="222"/>
      <c r="R272" s="139"/>
      <c r="T272" s="140" t="s">
        <v>3</v>
      </c>
      <c r="U272" s="39" t="s">
        <v>39</v>
      </c>
      <c r="V272" s="141">
        <v>0.1</v>
      </c>
      <c r="W272" s="141">
        <f t="shared" ref="W272:W278" si="11">V272*K272</f>
        <v>5</v>
      </c>
      <c r="X272" s="141">
        <v>8.3180000000000004E-2</v>
      </c>
      <c r="Y272" s="141">
        <f t="shared" ref="Y272:Y278" si="12">X272*K272</f>
        <v>4.1589999999999998</v>
      </c>
      <c r="Z272" s="141">
        <v>0</v>
      </c>
      <c r="AA272" s="142">
        <f t="shared" ref="AA272:AA278" si="13">Z272*K272</f>
        <v>0</v>
      </c>
      <c r="AR272" s="16" t="s">
        <v>152</v>
      </c>
      <c r="AT272" s="16" t="s">
        <v>148</v>
      </c>
      <c r="AU272" s="16" t="s">
        <v>153</v>
      </c>
      <c r="AY272" s="16" t="s">
        <v>147</v>
      </c>
      <c r="BE272" s="143">
        <f t="shared" ref="BE272:BE278" si="14">IF(U272="základná",N272,0)</f>
        <v>0</v>
      </c>
      <c r="BF272" s="143">
        <f t="shared" ref="BF272:BF278" si="15">IF(U272="znížená",N272,0)</f>
        <v>0</v>
      </c>
      <c r="BG272" s="143">
        <f t="shared" ref="BG272:BG278" si="16">IF(U272="zákl. prenesená",N272,0)</f>
        <v>0</v>
      </c>
      <c r="BH272" s="143">
        <f t="shared" ref="BH272:BH278" si="17">IF(U272="zníž. prenesená",N272,0)</f>
        <v>0</v>
      </c>
      <c r="BI272" s="143">
        <f t="shared" ref="BI272:BI278" si="18">IF(U272="nulová",N272,0)</f>
        <v>0</v>
      </c>
      <c r="BJ272" s="16" t="s">
        <v>153</v>
      </c>
      <c r="BK272" s="144">
        <f t="shared" ref="BK272:BK278" si="19">ROUND(L272*K272,3)</f>
        <v>0</v>
      </c>
      <c r="BL272" s="16" t="s">
        <v>152</v>
      </c>
      <c r="BM272" s="16" t="s">
        <v>354</v>
      </c>
    </row>
    <row r="273" spans="2:65" s="1" customFormat="1" ht="22.5" customHeight="1" x14ac:dyDescent="0.3">
      <c r="B273" s="134"/>
      <c r="C273" s="169" t="s">
        <v>355</v>
      </c>
      <c r="D273" s="169" t="s">
        <v>188</v>
      </c>
      <c r="E273" s="170" t="s">
        <v>356</v>
      </c>
      <c r="F273" s="241" t="s">
        <v>357</v>
      </c>
      <c r="G273" s="242"/>
      <c r="H273" s="242"/>
      <c r="I273" s="242"/>
      <c r="J273" s="171" t="s">
        <v>205</v>
      </c>
      <c r="K273" s="172">
        <v>50.5</v>
      </c>
      <c r="L273" s="243">
        <v>0</v>
      </c>
      <c r="M273" s="242"/>
      <c r="N273" s="243">
        <f t="shared" si="10"/>
        <v>0</v>
      </c>
      <c r="O273" s="222"/>
      <c r="P273" s="222"/>
      <c r="Q273" s="222"/>
      <c r="R273" s="139"/>
      <c r="T273" s="140" t="s">
        <v>3</v>
      </c>
      <c r="U273" s="39" t="s">
        <v>39</v>
      </c>
      <c r="V273" s="141">
        <v>0</v>
      </c>
      <c r="W273" s="141">
        <f t="shared" si="11"/>
        <v>0</v>
      </c>
      <c r="X273" s="141">
        <v>2.3E-2</v>
      </c>
      <c r="Y273" s="141">
        <f t="shared" si="12"/>
        <v>1.1615</v>
      </c>
      <c r="Z273" s="141">
        <v>0</v>
      </c>
      <c r="AA273" s="142">
        <f t="shared" si="13"/>
        <v>0</v>
      </c>
      <c r="AR273" s="16" t="s">
        <v>187</v>
      </c>
      <c r="AT273" s="16" t="s">
        <v>188</v>
      </c>
      <c r="AU273" s="16" t="s">
        <v>153</v>
      </c>
      <c r="AY273" s="16" t="s">
        <v>147</v>
      </c>
      <c r="BE273" s="143">
        <f t="shared" si="14"/>
        <v>0</v>
      </c>
      <c r="BF273" s="143">
        <f t="shared" si="15"/>
        <v>0</v>
      </c>
      <c r="BG273" s="143">
        <f t="shared" si="16"/>
        <v>0</v>
      </c>
      <c r="BH273" s="143">
        <f t="shared" si="17"/>
        <v>0</v>
      </c>
      <c r="BI273" s="143">
        <f t="shared" si="18"/>
        <v>0</v>
      </c>
      <c r="BJ273" s="16" t="s">
        <v>153</v>
      </c>
      <c r="BK273" s="144">
        <f t="shared" si="19"/>
        <v>0</v>
      </c>
      <c r="BL273" s="16" t="s">
        <v>152</v>
      </c>
      <c r="BM273" s="16" t="s">
        <v>358</v>
      </c>
    </row>
    <row r="274" spans="2:65" s="1" customFormat="1" ht="44.25" customHeight="1" x14ac:dyDescent="0.3">
      <c r="B274" s="134"/>
      <c r="C274" s="135" t="s">
        <v>359</v>
      </c>
      <c r="D274" s="135" t="s">
        <v>148</v>
      </c>
      <c r="E274" s="136" t="s">
        <v>360</v>
      </c>
      <c r="F274" s="234" t="s">
        <v>361</v>
      </c>
      <c r="G274" s="222"/>
      <c r="H274" s="222"/>
      <c r="I274" s="222"/>
      <c r="J274" s="137" t="s">
        <v>230</v>
      </c>
      <c r="K274" s="138">
        <v>150</v>
      </c>
      <c r="L274" s="221">
        <v>0</v>
      </c>
      <c r="M274" s="222"/>
      <c r="N274" s="221">
        <f t="shared" si="10"/>
        <v>0</v>
      </c>
      <c r="O274" s="222"/>
      <c r="P274" s="222"/>
      <c r="Q274" s="222"/>
      <c r="R274" s="139"/>
      <c r="T274" s="140" t="s">
        <v>3</v>
      </c>
      <c r="U274" s="39" t="s">
        <v>39</v>
      </c>
      <c r="V274" s="141">
        <v>0.221</v>
      </c>
      <c r="W274" s="141">
        <f t="shared" si="11"/>
        <v>33.15</v>
      </c>
      <c r="X274" s="141">
        <v>0.11679</v>
      </c>
      <c r="Y274" s="141">
        <f t="shared" si="12"/>
        <v>17.5185</v>
      </c>
      <c r="Z274" s="141">
        <v>0</v>
      </c>
      <c r="AA274" s="142">
        <f t="shared" si="13"/>
        <v>0</v>
      </c>
      <c r="AR274" s="16" t="s">
        <v>152</v>
      </c>
      <c r="AT274" s="16" t="s">
        <v>148</v>
      </c>
      <c r="AU274" s="16" t="s">
        <v>153</v>
      </c>
      <c r="AY274" s="16" t="s">
        <v>147</v>
      </c>
      <c r="BE274" s="143">
        <f t="shared" si="14"/>
        <v>0</v>
      </c>
      <c r="BF274" s="143">
        <f t="shared" si="15"/>
        <v>0</v>
      </c>
      <c r="BG274" s="143">
        <f t="shared" si="16"/>
        <v>0</v>
      </c>
      <c r="BH274" s="143">
        <f t="shared" si="17"/>
        <v>0</v>
      </c>
      <c r="BI274" s="143">
        <f t="shared" si="18"/>
        <v>0</v>
      </c>
      <c r="BJ274" s="16" t="s">
        <v>153</v>
      </c>
      <c r="BK274" s="144">
        <f t="shared" si="19"/>
        <v>0</v>
      </c>
      <c r="BL274" s="16" t="s">
        <v>152</v>
      </c>
      <c r="BM274" s="16" t="s">
        <v>362</v>
      </c>
    </row>
    <row r="275" spans="2:65" s="1" customFormat="1" ht="31.5" customHeight="1" x14ac:dyDescent="0.3">
      <c r="B275" s="134"/>
      <c r="C275" s="169" t="s">
        <v>363</v>
      </c>
      <c r="D275" s="169" t="s">
        <v>188</v>
      </c>
      <c r="E275" s="170" t="s">
        <v>364</v>
      </c>
      <c r="F275" s="241" t="s">
        <v>365</v>
      </c>
      <c r="G275" s="242"/>
      <c r="H275" s="242"/>
      <c r="I275" s="242"/>
      <c r="J275" s="171" t="s">
        <v>205</v>
      </c>
      <c r="K275" s="172">
        <v>151.5</v>
      </c>
      <c r="L275" s="243">
        <v>0</v>
      </c>
      <c r="M275" s="242"/>
      <c r="N275" s="243">
        <f t="shared" si="10"/>
        <v>0</v>
      </c>
      <c r="O275" s="222"/>
      <c r="P275" s="222"/>
      <c r="Q275" s="222"/>
      <c r="R275" s="139"/>
      <c r="T275" s="140" t="s">
        <v>3</v>
      </c>
      <c r="U275" s="39" t="s">
        <v>39</v>
      </c>
      <c r="V275" s="141">
        <v>0</v>
      </c>
      <c r="W275" s="141">
        <f t="shared" si="11"/>
        <v>0</v>
      </c>
      <c r="X275" s="141">
        <v>4.4999999999999998E-2</v>
      </c>
      <c r="Y275" s="141">
        <f t="shared" si="12"/>
        <v>6.8174999999999999</v>
      </c>
      <c r="Z275" s="141">
        <v>0</v>
      </c>
      <c r="AA275" s="142">
        <f t="shared" si="13"/>
        <v>0</v>
      </c>
      <c r="AR275" s="16" t="s">
        <v>187</v>
      </c>
      <c r="AT275" s="16" t="s">
        <v>188</v>
      </c>
      <c r="AU275" s="16" t="s">
        <v>153</v>
      </c>
      <c r="AY275" s="16" t="s">
        <v>147</v>
      </c>
      <c r="BE275" s="143">
        <f t="shared" si="14"/>
        <v>0</v>
      </c>
      <c r="BF275" s="143">
        <f t="shared" si="15"/>
        <v>0</v>
      </c>
      <c r="BG275" s="143">
        <f t="shared" si="16"/>
        <v>0</v>
      </c>
      <c r="BH275" s="143">
        <f t="shared" si="17"/>
        <v>0</v>
      </c>
      <c r="BI275" s="143">
        <f t="shared" si="18"/>
        <v>0</v>
      </c>
      <c r="BJ275" s="16" t="s">
        <v>153</v>
      </c>
      <c r="BK275" s="144">
        <f t="shared" si="19"/>
        <v>0</v>
      </c>
      <c r="BL275" s="16" t="s">
        <v>152</v>
      </c>
      <c r="BM275" s="16" t="s">
        <v>366</v>
      </c>
    </row>
    <row r="276" spans="2:65" s="1" customFormat="1" ht="31.5" customHeight="1" x14ac:dyDescent="0.3">
      <c r="B276" s="134"/>
      <c r="C276" s="135" t="s">
        <v>367</v>
      </c>
      <c r="D276" s="135" t="s">
        <v>148</v>
      </c>
      <c r="E276" s="136" t="s">
        <v>368</v>
      </c>
      <c r="F276" s="234" t="s">
        <v>369</v>
      </c>
      <c r="G276" s="222"/>
      <c r="H276" s="222"/>
      <c r="I276" s="222"/>
      <c r="J276" s="137" t="s">
        <v>196</v>
      </c>
      <c r="K276" s="138">
        <v>50</v>
      </c>
      <c r="L276" s="221">
        <v>0</v>
      </c>
      <c r="M276" s="222"/>
      <c r="N276" s="221">
        <f t="shared" si="10"/>
        <v>0</v>
      </c>
      <c r="O276" s="222"/>
      <c r="P276" s="222"/>
      <c r="Q276" s="222"/>
      <c r="R276" s="139"/>
      <c r="T276" s="140" t="s">
        <v>3</v>
      </c>
      <c r="U276" s="39" t="s">
        <v>39</v>
      </c>
      <c r="V276" s="141">
        <v>9.9210000000000007E-2</v>
      </c>
      <c r="W276" s="141">
        <f t="shared" si="11"/>
        <v>4.9605000000000006</v>
      </c>
      <c r="X276" s="141">
        <v>1.5299999999999999E-3</v>
      </c>
      <c r="Y276" s="141">
        <f t="shared" si="12"/>
        <v>7.6499999999999999E-2</v>
      </c>
      <c r="Z276" s="141">
        <v>0</v>
      </c>
      <c r="AA276" s="142">
        <f t="shared" si="13"/>
        <v>0</v>
      </c>
      <c r="AR276" s="16" t="s">
        <v>152</v>
      </c>
      <c r="AT276" s="16" t="s">
        <v>148</v>
      </c>
      <c r="AU276" s="16" t="s">
        <v>153</v>
      </c>
      <c r="AY276" s="16" t="s">
        <v>147</v>
      </c>
      <c r="BE276" s="143">
        <f t="shared" si="14"/>
        <v>0</v>
      </c>
      <c r="BF276" s="143">
        <f t="shared" si="15"/>
        <v>0</v>
      </c>
      <c r="BG276" s="143">
        <f t="shared" si="16"/>
        <v>0</v>
      </c>
      <c r="BH276" s="143">
        <f t="shared" si="17"/>
        <v>0</v>
      </c>
      <c r="BI276" s="143">
        <f t="shared" si="18"/>
        <v>0</v>
      </c>
      <c r="BJ276" s="16" t="s">
        <v>153</v>
      </c>
      <c r="BK276" s="144">
        <f t="shared" si="19"/>
        <v>0</v>
      </c>
      <c r="BL276" s="16" t="s">
        <v>152</v>
      </c>
      <c r="BM276" s="16" t="s">
        <v>370</v>
      </c>
    </row>
    <row r="277" spans="2:65" s="1" customFormat="1" ht="22.5" customHeight="1" x14ac:dyDescent="0.3">
      <c r="B277" s="134"/>
      <c r="C277" s="135" t="s">
        <v>371</v>
      </c>
      <c r="D277" s="135" t="s">
        <v>148</v>
      </c>
      <c r="E277" s="136" t="s">
        <v>372</v>
      </c>
      <c r="F277" s="234" t="s">
        <v>373</v>
      </c>
      <c r="G277" s="222"/>
      <c r="H277" s="222"/>
      <c r="I277" s="222"/>
      <c r="J277" s="137" t="s">
        <v>196</v>
      </c>
      <c r="K277" s="138">
        <v>15</v>
      </c>
      <c r="L277" s="221">
        <v>0</v>
      </c>
      <c r="M277" s="222"/>
      <c r="N277" s="221">
        <f t="shared" si="10"/>
        <v>0</v>
      </c>
      <c r="O277" s="222"/>
      <c r="P277" s="222"/>
      <c r="Q277" s="222"/>
      <c r="R277" s="139"/>
      <c r="T277" s="140" t="s">
        <v>3</v>
      </c>
      <c r="U277" s="39" t="s">
        <v>39</v>
      </c>
      <c r="V277" s="141">
        <v>0.32401000000000002</v>
      </c>
      <c r="W277" s="141">
        <f t="shared" si="11"/>
        <v>4.86015</v>
      </c>
      <c r="X277" s="141">
        <v>5.0000000000000002E-5</v>
      </c>
      <c r="Y277" s="141">
        <f t="shared" si="12"/>
        <v>7.5000000000000002E-4</v>
      </c>
      <c r="Z277" s="141">
        <v>0</v>
      </c>
      <c r="AA277" s="142">
        <f t="shared" si="13"/>
        <v>0</v>
      </c>
      <c r="AR277" s="16" t="s">
        <v>152</v>
      </c>
      <c r="AT277" s="16" t="s">
        <v>148</v>
      </c>
      <c r="AU277" s="16" t="s">
        <v>153</v>
      </c>
      <c r="AY277" s="16" t="s">
        <v>147</v>
      </c>
      <c r="BE277" s="143">
        <f t="shared" si="14"/>
        <v>0</v>
      </c>
      <c r="BF277" s="143">
        <f t="shared" si="15"/>
        <v>0</v>
      </c>
      <c r="BG277" s="143">
        <f t="shared" si="16"/>
        <v>0</v>
      </c>
      <c r="BH277" s="143">
        <f t="shared" si="17"/>
        <v>0</v>
      </c>
      <c r="BI277" s="143">
        <f t="shared" si="18"/>
        <v>0</v>
      </c>
      <c r="BJ277" s="16" t="s">
        <v>153</v>
      </c>
      <c r="BK277" s="144">
        <f t="shared" si="19"/>
        <v>0</v>
      </c>
      <c r="BL277" s="16" t="s">
        <v>152</v>
      </c>
      <c r="BM277" s="16" t="s">
        <v>374</v>
      </c>
    </row>
    <row r="278" spans="2:65" s="1" customFormat="1" ht="44.25" customHeight="1" x14ac:dyDescent="0.3">
      <c r="B278" s="134"/>
      <c r="C278" s="135" t="s">
        <v>375</v>
      </c>
      <c r="D278" s="135" t="s">
        <v>148</v>
      </c>
      <c r="E278" s="136" t="s">
        <v>376</v>
      </c>
      <c r="F278" s="234" t="s">
        <v>377</v>
      </c>
      <c r="G278" s="222"/>
      <c r="H278" s="222"/>
      <c r="I278" s="222"/>
      <c r="J278" s="137" t="s">
        <v>151</v>
      </c>
      <c r="K278" s="138">
        <v>0.65600000000000003</v>
      </c>
      <c r="L278" s="221">
        <v>0</v>
      </c>
      <c r="M278" s="222"/>
      <c r="N278" s="221">
        <f t="shared" si="10"/>
        <v>0</v>
      </c>
      <c r="O278" s="222"/>
      <c r="P278" s="222"/>
      <c r="Q278" s="222"/>
      <c r="R278" s="139"/>
      <c r="T278" s="140" t="s">
        <v>3</v>
      </c>
      <c r="U278" s="39" t="s">
        <v>39</v>
      </c>
      <c r="V278" s="141">
        <v>1.4550000000000001</v>
      </c>
      <c r="W278" s="141">
        <f t="shared" si="11"/>
        <v>0.95448000000000011</v>
      </c>
      <c r="X278" s="141">
        <v>0</v>
      </c>
      <c r="Y278" s="141">
        <f t="shared" si="12"/>
        <v>0</v>
      </c>
      <c r="Z278" s="141">
        <v>1.905</v>
      </c>
      <c r="AA278" s="142">
        <f t="shared" si="13"/>
        <v>1.2496800000000001</v>
      </c>
      <c r="AR278" s="16" t="s">
        <v>152</v>
      </c>
      <c r="AT278" s="16" t="s">
        <v>148</v>
      </c>
      <c r="AU278" s="16" t="s">
        <v>153</v>
      </c>
      <c r="AY278" s="16" t="s">
        <v>147</v>
      </c>
      <c r="BE278" s="143">
        <f t="shared" si="14"/>
        <v>0</v>
      </c>
      <c r="BF278" s="143">
        <f t="shared" si="15"/>
        <v>0</v>
      </c>
      <c r="BG278" s="143">
        <f t="shared" si="16"/>
        <v>0</v>
      </c>
      <c r="BH278" s="143">
        <f t="shared" si="17"/>
        <v>0</v>
      </c>
      <c r="BI278" s="143">
        <f t="shared" si="18"/>
        <v>0</v>
      </c>
      <c r="BJ278" s="16" t="s">
        <v>153</v>
      </c>
      <c r="BK278" s="144">
        <f t="shared" si="19"/>
        <v>0</v>
      </c>
      <c r="BL278" s="16" t="s">
        <v>152</v>
      </c>
      <c r="BM278" s="16" t="s">
        <v>378</v>
      </c>
    </row>
    <row r="279" spans="2:65" s="12" customFormat="1" ht="22.5" customHeight="1" x14ac:dyDescent="0.3">
      <c r="B279" s="161"/>
      <c r="C279" s="162"/>
      <c r="D279" s="162"/>
      <c r="E279" s="163" t="s">
        <v>3</v>
      </c>
      <c r="F279" s="245" t="s">
        <v>379</v>
      </c>
      <c r="G279" s="246"/>
      <c r="H279" s="246"/>
      <c r="I279" s="246"/>
      <c r="J279" s="162"/>
      <c r="K279" s="164" t="s">
        <v>3</v>
      </c>
      <c r="L279" s="162"/>
      <c r="M279" s="162"/>
      <c r="N279" s="162"/>
      <c r="O279" s="162"/>
      <c r="P279" s="162"/>
      <c r="Q279" s="162"/>
      <c r="R279" s="165"/>
      <c r="T279" s="166"/>
      <c r="U279" s="162"/>
      <c r="V279" s="162"/>
      <c r="W279" s="162"/>
      <c r="X279" s="162"/>
      <c r="Y279" s="162"/>
      <c r="Z279" s="162"/>
      <c r="AA279" s="167"/>
      <c r="AT279" s="168" t="s">
        <v>156</v>
      </c>
      <c r="AU279" s="168" t="s">
        <v>153</v>
      </c>
      <c r="AV279" s="12" t="s">
        <v>79</v>
      </c>
      <c r="AW279" s="12" t="s">
        <v>29</v>
      </c>
      <c r="AX279" s="12" t="s">
        <v>72</v>
      </c>
      <c r="AY279" s="168" t="s">
        <v>147</v>
      </c>
    </row>
    <row r="280" spans="2:65" s="10" customFormat="1" ht="22.5" customHeight="1" x14ac:dyDescent="0.3">
      <c r="B280" s="145"/>
      <c r="C280" s="146"/>
      <c r="D280" s="146"/>
      <c r="E280" s="147" t="s">
        <v>3</v>
      </c>
      <c r="F280" s="244" t="s">
        <v>380</v>
      </c>
      <c r="G280" s="238"/>
      <c r="H280" s="238"/>
      <c r="I280" s="238"/>
      <c r="J280" s="146"/>
      <c r="K280" s="148">
        <v>0.65600000000000003</v>
      </c>
      <c r="L280" s="146"/>
      <c r="M280" s="146"/>
      <c r="N280" s="146"/>
      <c r="O280" s="146"/>
      <c r="P280" s="146"/>
      <c r="Q280" s="146"/>
      <c r="R280" s="149"/>
      <c r="T280" s="150"/>
      <c r="U280" s="146"/>
      <c r="V280" s="146"/>
      <c r="W280" s="146"/>
      <c r="X280" s="146"/>
      <c r="Y280" s="146"/>
      <c r="Z280" s="146"/>
      <c r="AA280" s="151"/>
      <c r="AT280" s="152" t="s">
        <v>156</v>
      </c>
      <c r="AU280" s="152" t="s">
        <v>153</v>
      </c>
      <c r="AV280" s="10" t="s">
        <v>153</v>
      </c>
      <c r="AW280" s="10" t="s">
        <v>29</v>
      </c>
      <c r="AX280" s="10" t="s">
        <v>72</v>
      </c>
      <c r="AY280" s="152" t="s">
        <v>147</v>
      </c>
    </row>
    <row r="281" spans="2:65" s="11" customFormat="1" ht="22.5" customHeight="1" x14ac:dyDescent="0.3">
      <c r="B281" s="153"/>
      <c r="C281" s="154"/>
      <c r="D281" s="154"/>
      <c r="E281" s="155" t="s">
        <v>3</v>
      </c>
      <c r="F281" s="239" t="s">
        <v>160</v>
      </c>
      <c r="G281" s="240"/>
      <c r="H281" s="240"/>
      <c r="I281" s="240"/>
      <c r="J281" s="154"/>
      <c r="K281" s="156">
        <v>0.65600000000000003</v>
      </c>
      <c r="L281" s="154"/>
      <c r="M281" s="154"/>
      <c r="N281" s="154"/>
      <c r="O281" s="154"/>
      <c r="P281" s="154"/>
      <c r="Q281" s="154"/>
      <c r="R281" s="157"/>
      <c r="T281" s="158"/>
      <c r="U281" s="154"/>
      <c r="V281" s="154"/>
      <c r="W281" s="154"/>
      <c r="X281" s="154"/>
      <c r="Y281" s="154"/>
      <c r="Z281" s="154"/>
      <c r="AA281" s="159"/>
      <c r="AT281" s="160" t="s">
        <v>156</v>
      </c>
      <c r="AU281" s="160" t="s">
        <v>153</v>
      </c>
      <c r="AV281" s="11" t="s">
        <v>152</v>
      </c>
      <c r="AW281" s="11" t="s">
        <v>29</v>
      </c>
      <c r="AX281" s="11" t="s">
        <v>79</v>
      </c>
      <c r="AY281" s="160" t="s">
        <v>147</v>
      </c>
    </row>
    <row r="282" spans="2:65" s="1" customFormat="1" ht="31.5" customHeight="1" x14ac:dyDescent="0.3">
      <c r="B282" s="134"/>
      <c r="C282" s="135" t="s">
        <v>381</v>
      </c>
      <c r="D282" s="135" t="s">
        <v>148</v>
      </c>
      <c r="E282" s="136" t="s">
        <v>382</v>
      </c>
      <c r="F282" s="234" t="s">
        <v>383</v>
      </c>
      <c r="G282" s="222"/>
      <c r="H282" s="222"/>
      <c r="I282" s="222"/>
      <c r="J282" s="137" t="s">
        <v>151</v>
      </c>
      <c r="K282" s="138">
        <v>11.52</v>
      </c>
      <c r="L282" s="221">
        <v>0</v>
      </c>
      <c r="M282" s="222"/>
      <c r="N282" s="221">
        <f>ROUND(L282*K282,3)</f>
        <v>0</v>
      </c>
      <c r="O282" s="222"/>
      <c r="P282" s="222"/>
      <c r="Q282" s="222"/>
      <c r="R282" s="139"/>
      <c r="T282" s="140" t="s">
        <v>3</v>
      </c>
      <c r="U282" s="39" t="s">
        <v>39</v>
      </c>
      <c r="V282" s="141">
        <v>4.609</v>
      </c>
      <c r="W282" s="141">
        <f>V282*K282</f>
        <v>53.095679999999994</v>
      </c>
      <c r="X282" s="141">
        <v>0</v>
      </c>
      <c r="Y282" s="141">
        <f>X282*K282</f>
        <v>0</v>
      </c>
      <c r="Z282" s="141">
        <v>2.2000000000000002</v>
      </c>
      <c r="AA282" s="142">
        <f>Z282*K282</f>
        <v>25.344000000000001</v>
      </c>
      <c r="AR282" s="16" t="s">
        <v>152</v>
      </c>
      <c r="AT282" s="16" t="s">
        <v>148</v>
      </c>
      <c r="AU282" s="16" t="s">
        <v>153</v>
      </c>
      <c r="AY282" s="16" t="s">
        <v>147</v>
      </c>
      <c r="BE282" s="143">
        <f>IF(U282="základná",N282,0)</f>
        <v>0</v>
      </c>
      <c r="BF282" s="143">
        <f>IF(U282="znížená",N282,0)</f>
        <v>0</v>
      </c>
      <c r="BG282" s="143">
        <f>IF(U282="zákl. prenesená",N282,0)</f>
        <v>0</v>
      </c>
      <c r="BH282" s="143">
        <f>IF(U282="zníž. prenesená",N282,0)</f>
        <v>0</v>
      </c>
      <c r="BI282" s="143">
        <f>IF(U282="nulová",N282,0)</f>
        <v>0</v>
      </c>
      <c r="BJ282" s="16" t="s">
        <v>153</v>
      </c>
      <c r="BK282" s="144">
        <f>ROUND(L282*K282,3)</f>
        <v>0</v>
      </c>
      <c r="BL282" s="16" t="s">
        <v>152</v>
      </c>
      <c r="BM282" s="16" t="s">
        <v>384</v>
      </c>
    </row>
    <row r="283" spans="2:65" s="12" customFormat="1" ht="22.5" customHeight="1" x14ac:dyDescent="0.3">
      <c r="B283" s="161"/>
      <c r="C283" s="162"/>
      <c r="D283" s="162"/>
      <c r="E283" s="163" t="s">
        <v>3</v>
      </c>
      <c r="F283" s="245" t="s">
        <v>385</v>
      </c>
      <c r="G283" s="246"/>
      <c r="H283" s="246"/>
      <c r="I283" s="246"/>
      <c r="J283" s="162"/>
      <c r="K283" s="164" t="s">
        <v>3</v>
      </c>
      <c r="L283" s="162"/>
      <c r="M283" s="162"/>
      <c r="N283" s="162"/>
      <c r="O283" s="162"/>
      <c r="P283" s="162"/>
      <c r="Q283" s="162"/>
      <c r="R283" s="165"/>
      <c r="T283" s="166"/>
      <c r="U283" s="162"/>
      <c r="V283" s="162"/>
      <c r="W283" s="162"/>
      <c r="X283" s="162"/>
      <c r="Y283" s="162"/>
      <c r="Z283" s="162"/>
      <c r="AA283" s="167"/>
      <c r="AT283" s="168" t="s">
        <v>156</v>
      </c>
      <c r="AU283" s="168" t="s">
        <v>153</v>
      </c>
      <c r="AV283" s="12" t="s">
        <v>79</v>
      </c>
      <c r="AW283" s="12" t="s">
        <v>29</v>
      </c>
      <c r="AX283" s="12" t="s">
        <v>72</v>
      </c>
      <c r="AY283" s="168" t="s">
        <v>147</v>
      </c>
    </row>
    <row r="284" spans="2:65" s="10" customFormat="1" ht="22.5" customHeight="1" x14ac:dyDescent="0.3">
      <c r="B284" s="145"/>
      <c r="C284" s="146"/>
      <c r="D284" s="146"/>
      <c r="E284" s="147" t="s">
        <v>3</v>
      </c>
      <c r="F284" s="244" t="s">
        <v>386</v>
      </c>
      <c r="G284" s="238"/>
      <c r="H284" s="238"/>
      <c r="I284" s="238"/>
      <c r="J284" s="146"/>
      <c r="K284" s="148">
        <v>11.52</v>
      </c>
      <c r="L284" s="146"/>
      <c r="M284" s="146"/>
      <c r="N284" s="146"/>
      <c r="O284" s="146"/>
      <c r="P284" s="146"/>
      <c r="Q284" s="146"/>
      <c r="R284" s="149"/>
      <c r="T284" s="150"/>
      <c r="U284" s="146"/>
      <c r="V284" s="146"/>
      <c r="W284" s="146"/>
      <c r="X284" s="146"/>
      <c r="Y284" s="146"/>
      <c r="Z284" s="146"/>
      <c r="AA284" s="151"/>
      <c r="AT284" s="152" t="s">
        <v>156</v>
      </c>
      <c r="AU284" s="152" t="s">
        <v>153</v>
      </c>
      <c r="AV284" s="10" t="s">
        <v>153</v>
      </c>
      <c r="AW284" s="10" t="s">
        <v>29</v>
      </c>
      <c r="AX284" s="10" t="s">
        <v>72</v>
      </c>
      <c r="AY284" s="152" t="s">
        <v>147</v>
      </c>
    </row>
    <row r="285" spans="2:65" s="11" customFormat="1" ht="22.5" customHeight="1" x14ac:dyDescent="0.3">
      <c r="B285" s="153"/>
      <c r="C285" s="154"/>
      <c r="D285" s="154"/>
      <c r="E285" s="155" t="s">
        <v>3</v>
      </c>
      <c r="F285" s="239" t="s">
        <v>160</v>
      </c>
      <c r="G285" s="240"/>
      <c r="H285" s="240"/>
      <c r="I285" s="240"/>
      <c r="J285" s="154"/>
      <c r="K285" s="156">
        <v>11.52</v>
      </c>
      <c r="L285" s="154"/>
      <c r="M285" s="154"/>
      <c r="N285" s="154"/>
      <c r="O285" s="154"/>
      <c r="P285" s="154"/>
      <c r="Q285" s="154"/>
      <c r="R285" s="157"/>
      <c r="T285" s="158"/>
      <c r="U285" s="154"/>
      <c r="V285" s="154"/>
      <c r="W285" s="154"/>
      <c r="X285" s="154"/>
      <c r="Y285" s="154"/>
      <c r="Z285" s="154"/>
      <c r="AA285" s="159"/>
      <c r="AT285" s="160" t="s">
        <v>156</v>
      </c>
      <c r="AU285" s="160" t="s">
        <v>153</v>
      </c>
      <c r="AV285" s="11" t="s">
        <v>152</v>
      </c>
      <c r="AW285" s="11" t="s">
        <v>29</v>
      </c>
      <c r="AX285" s="11" t="s">
        <v>79</v>
      </c>
      <c r="AY285" s="160" t="s">
        <v>147</v>
      </c>
    </row>
    <row r="286" spans="2:65" s="1" customFormat="1" ht="44.25" customHeight="1" x14ac:dyDescent="0.3">
      <c r="B286" s="134"/>
      <c r="C286" s="135" t="s">
        <v>387</v>
      </c>
      <c r="D286" s="135" t="s">
        <v>148</v>
      </c>
      <c r="E286" s="136" t="s">
        <v>388</v>
      </c>
      <c r="F286" s="234" t="s">
        <v>389</v>
      </c>
      <c r="G286" s="222"/>
      <c r="H286" s="222"/>
      <c r="I286" s="222"/>
      <c r="J286" s="137" t="s">
        <v>151</v>
      </c>
      <c r="K286" s="138">
        <v>1.008</v>
      </c>
      <c r="L286" s="221">
        <v>0</v>
      </c>
      <c r="M286" s="222"/>
      <c r="N286" s="221">
        <f>ROUND(L286*K286,3)</f>
        <v>0</v>
      </c>
      <c r="O286" s="222"/>
      <c r="P286" s="222"/>
      <c r="Q286" s="222"/>
      <c r="R286" s="139"/>
      <c r="T286" s="140" t="s">
        <v>3</v>
      </c>
      <c r="U286" s="39" t="s">
        <v>39</v>
      </c>
      <c r="V286" s="141">
        <v>5.843</v>
      </c>
      <c r="W286" s="141">
        <f>V286*K286</f>
        <v>5.8897440000000003</v>
      </c>
      <c r="X286" s="141">
        <v>0</v>
      </c>
      <c r="Y286" s="141">
        <f>X286*K286</f>
        <v>0</v>
      </c>
      <c r="Z286" s="141">
        <v>2.2000000000000002</v>
      </c>
      <c r="AA286" s="142">
        <f>Z286*K286</f>
        <v>2.2176</v>
      </c>
      <c r="AR286" s="16" t="s">
        <v>152</v>
      </c>
      <c r="AT286" s="16" t="s">
        <v>148</v>
      </c>
      <c r="AU286" s="16" t="s">
        <v>153</v>
      </c>
      <c r="AY286" s="16" t="s">
        <v>147</v>
      </c>
      <c r="BE286" s="143">
        <f>IF(U286="základná",N286,0)</f>
        <v>0</v>
      </c>
      <c r="BF286" s="143">
        <f>IF(U286="znížená",N286,0)</f>
        <v>0</v>
      </c>
      <c r="BG286" s="143">
        <f>IF(U286="zákl. prenesená",N286,0)</f>
        <v>0</v>
      </c>
      <c r="BH286" s="143">
        <f>IF(U286="zníž. prenesená",N286,0)</f>
        <v>0</v>
      </c>
      <c r="BI286" s="143">
        <f>IF(U286="nulová",N286,0)</f>
        <v>0</v>
      </c>
      <c r="BJ286" s="16" t="s">
        <v>153</v>
      </c>
      <c r="BK286" s="144">
        <f>ROUND(L286*K286,3)</f>
        <v>0</v>
      </c>
      <c r="BL286" s="16" t="s">
        <v>152</v>
      </c>
      <c r="BM286" s="16" t="s">
        <v>390</v>
      </c>
    </row>
    <row r="287" spans="2:65" s="10" customFormat="1" ht="22.5" customHeight="1" x14ac:dyDescent="0.3">
      <c r="B287" s="145"/>
      <c r="C287" s="146"/>
      <c r="D287" s="146"/>
      <c r="E287" s="147" t="s">
        <v>3</v>
      </c>
      <c r="F287" s="237" t="s">
        <v>391</v>
      </c>
      <c r="G287" s="238"/>
      <c r="H287" s="238"/>
      <c r="I287" s="238"/>
      <c r="J287" s="146"/>
      <c r="K287" s="148">
        <v>1.008</v>
      </c>
      <c r="L287" s="146"/>
      <c r="M287" s="146"/>
      <c r="N287" s="146"/>
      <c r="O287" s="146"/>
      <c r="P287" s="146"/>
      <c r="Q287" s="146"/>
      <c r="R287" s="149"/>
      <c r="T287" s="150"/>
      <c r="U287" s="146"/>
      <c r="V287" s="146"/>
      <c r="W287" s="146"/>
      <c r="X287" s="146"/>
      <c r="Y287" s="146"/>
      <c r="Z287" s="146"/>
      <c r="AA287" s="151"/>
      <c r="AT287" s="152" t="s">
        <v>156</v>
      </c>
      <c r="AU287" s="152" t="s">
        <v>153</v>
      </c>
      <c r="AV287" s="10" t="s">
        <v>153</v>
      </c>
      <c r="AW287" s="10" t="s">
        <v>29</v>
      </c>
      <c r="AX287" s="10" t="s">
        <v>72</v>
      </c>
      <c r="AY287" s="152" t="s">
        <v>147</v>
      </c>
    </row>
    <row r="288" spans="2:65" s="11" customFormat="1" ht="22.5" customHeight="1" x14ac:dyDescent="0.3">
      <c r="B288" s="153"/>
      <c r="C288" s="154"/>
      <c r="D288" s="154"/>
      <c r="E288" s="155" t="s">
        <v>3</v>
      </c>
      <c r="F288" s="239" t="s">
        <v>160</v>
      </c>
      <c r="G288" s="240"/>
      <c r="H288" s="240"/>
      <c r="I288" s="240"/>
      <c r="J288" s="154"/>
      <c r="K288" s="156">
        <v>1.008</v>
      </c>
      <c r="L288" s="154"/>
      <c r="M288" s="154"/>
      <c r="N288" s="154"/>
      <c r="O288" s="154"/>
      <c r="P288" s="154"/>
      <c r="Q288" s="154"/>
      <c r="R288" s="157"/>
      <c r="T288" s="158"/>
      <c r="U288" s="154"/>
      <c r="V288" s="154"/>
      <c r="W288" s="154"/>
      <c r="X288" s="154"/>
      <c r="Y288" s="154"/>
      <c r="Z288" s="154"/>
      <c r="AA288" s="159"/>
      <c r="AT288" s="160" t="s">
        <v>156</v>
      </c>
      <c r="AU288" s="160" t="s">
        <v>153</v>
      </c>
      <c r="AV288" s="11" t="s">
        <v>152</v>
      </c>
      <c r="AW288" s="11" t="s">
        <v>29</v>
      </c>
      <c r="AX288" s="11" t="s">
        <v>79</v>
      </c>
      <c r="AY288" s="160" t="s">
        <v>147</v>
      </c>
    </row>
    <row r="289" spans="2:65" s="1" customFormat="1" ht="31.5" customHeight="1" x14ac:dyDescent="0.3">
      <c r="B289" s="134"/>
      <c r="C289" s="135" t="s">
        <v>392</v>
      </c>
      <c r="D289" s="135" t="s">
        <v>148</v>
      </c>
      <c r="E289" s="136" t="s">
        <v>393</v>
      </c>
      <c r="F289" s="234" t="s">
        <v>394</v>
      </c>
      <c r="G289" s="222"/>
      <c r="H289" s="222"/>
      <c r="I289" s="222"/>
      <c r="J289" s="137" t="s">
        <v>230</v>
      </c>
      <c r="K289" s="138">
        <v>72.444000000000003</v>
      </c>
      <c r="L289" s="221">
        <v>0</v>
      </c>
      <c r="M289" s="222"/>
      <c r="N289" s="221">
        <f>ROUND(L289*K289,3)</f>
        <v>0</v>
      </c>
      <c r="O289" s="222"/>
      <c r="P289" s="222"/>
      <c r="Q289" s="222"/>
      <c r="R289" s="139"/>
      <c r="T289" s="140" t="s">
        <v>3</v>
      </c>
      <c r="U289" s="39" t="s">
        <v>39</v>
      </c>
      <c r="V289" s="141">
        <v>0.188</v>
      </c>
      <c r="W289" s="141">
        <f>V289*K289</f>
        <v>13.619472</v>
      </c>
      <c r="X289" s="141">
        <v>0</v>
      </c>
      <c r="Y289" s="141">
        <f>X289*K289</f>
        <v>0</v>
      </c>
      <c r="Z289" s="141">
        <v>8.0000000000000002E-3</v>
      </c>
      <c r="AA289" s="142">
        <f>Z289*K289</f>
        <v>0.57955200000000007</v>
      </c>
      <c r="AR289" s="16" t="s">
        <v>152</v>
      </c>
      <c r="AT289" s="16" t="s">
        <v>148</v>
      </c>
      <c r="AU289" s="16" t="s">
        <v>153</v>
      </c>
      <c r="AY289" s="16" t="s">
        <v>147</v>
      </c>
      <c r="BE289" s="143">
        <f>IF(U289="základná",N289,0)</f>
        <v>0</v>
      </c>
      <c r="BF289" s="143">
        <f>IF(U289="znížená",N289,0)</f>
        <v>0</v>
      </c>
      <c r="BG289" s="143">
        <f>IF(U289="zákl. prenesená",N289,0)</f>
        <v>0</v>
      </c>
      <c r="BH289" s="143">
        <f>IF(U289="zníž. prenesená",N289,0)</f>
        <v>0</v>
      </c>
      <c r="BI289" s="143">
        <f>IF(U289="nulová",N289,0)</f>
        <v>0</v>
      </c>
      <c r="BJ289" s="16" t="s">
        <v>153</v>
      </c>
      <c r="BK289" s="144">
        <f>ROUND(L289*K289,3)</f>
        <v>0</v>
      </c>
      <c r="BL289" s="16" t="s">
        <v>152</v>
      </c>
      <c r="BM289" s="16" t="s">
        <v>395</v>
      </c>
    </row>
    <row r="290" spans="2:65" s="12" customFormat="1" ht="22.5" customHeight="1" x14ac:dyDescent="0.3">
      <c r="B290" s="161"/>
      <c r="C290" s="162"/>
      <c r="D290" s="162"/>
      <c r="E290" s="163" t="s">
        <v>3</v>
      </c>
      <c r="F290" s="245" t="s">
        <v>396</v>
      </c>
      <c r="G290" s="246"/>
      <c r="H290" s="246"/>
      <c r="I290" s="246"/>
      <c r="J290" s="162"/>
      <c r="K290" s="164" t="s">
        <v>3</v>
      </c>
      <c r="L290" s="162"/>
      <c r="M290" s="162"/>
      <c r="N290" s="162"/>
      <c r="O290" s="162"/>
      <c r="P290" s="162"/>
      <c r="Q290" s="162"/>
      <c r="R290" s="165"/>
      <c r="T290" s="166"/>
      <c r="U290" s="162"/>
      <c r="V290" s="162"/>
      <c r="W290" s="162"/>
      <c r="X290" s="162"/>
      <c r="Y290" s="162"/>
      <c r="Z290" s="162"/>
      <c r="AA290" s="167"/>
      <c r="AT290" s="168" t="s">
        <v>156</v>
      </c>
      <c r="AU290" s="168" t="s">
        <v>153</v>
      </c>
      <c r="AV290" s="12" t="s">
        <v>79</v>
      </c>
      <c r="AW290" s="12" t="s">
        <v>29</v>
      </c>
      <c r="AX290" s="12" t="s">
        <v>72</v>
      </c>
      <c r="AY290" s="168" t="s">
        <v>147</v>
      </c>
    </row>
    <row r="291" spans="2:65" s="10" customFormat="1" ht="22.5" customHeight="1" x14ac:dyDescent="0.3">
      <c r="B291" s="145"/>
      <c r="C291" s="146"/>
      <c r="D291" s="146"/>
      <c r="E291" s="147" t="s">
        <v>3</v>
      </c>
      <c r="F291" s="244" t="s">
        <v>397</v>
      </c>
      <c r="G291" s="238"/>
      <c r="H291" s="238"/>
      <c r="I291" s="238"/>
      <c r="J291" s="146"/>
      <c r="K291" s="148">
        <v>37.51</v>
      </c>
      <c r="L291" s="146"/>
      <c r="M291" s="146"/>
      <c r="N291" s="146"/>
      <c r="O291" s="146"/>
      <c r="P291" s="146"/>
      <c r="Q291" s="146"/>
      <c r="R291" s="149"/>
      <c r="T291" s="150"/>
      <c r="U291" s="146"/>
      <c r="V291" s="146"/>
      <c r="W291" s="146"/>
      <c r="X291" s="146"/>
      <c r="Y291" s="146"/>
      <c r="Z291" s="146"/>
      <c r="AA291" s="151"/>
      <c r="AT291" s="152" t="s">
        <v>156</v>
      </c>
      <c r="AU291" s="152" t="s">
        <v>153</v>
      </c>
      <c r="AV291" s="10" t="s">
        <v>153</v>
      </c>
      <c r="AW291" s="10" t="s">
        <v>29</v>
      </c>
      <c r="AX291" s="10" t="s">
        <v>72</v>
      </c>
      <c r="AY291" s="152" t="s">
        <v>147</v>
      </c>
    </row>
    <row r="292" spans="2:65" s="10" customFormat="1" ht="22.5" customHeight="1" x14ac:dyDescent="0.3">
      <c r="B292" s="145"/>
      <c r="C292" s="146"/>
      <c r="D292" s="146"/>
      <c r="E292" s="147" t="s">
        <v>3</v>
      </c>
      <c r="F292" s="244" t="s">
        <v>398</v>
      </c>
      <c r="G292" s="238"/>
      <c r="H292" s="238"/>
      <c r="I292" s="238"/>
      <c r="J292" s="146"/>
      <c r="K292" s="148">
        <v>5.8239999999999998</v>
      </c>
      <c r="L292" s="146"/>
      <c r="M292" s="146"/>
      <c r="N292" s="146"/>
      <c r="O292" s="146"/>
      <c r="P292" s="146"/>
      <c r="Q292" s="146"/>
      <c r="R292" s="149"/>
      <c r="T292" s="150"/>
      <c r="U292" s="146"/>
      <c r="V292" s="146"/>
      <c r="W292" s="146"/>
      <c r="X292" s="146"/>
      <c r="Y292" s="146"/>
      <c r="Z292" s="146"/>
      <c r="AA292" s="151"/>
      <c r="AT292" s="152" t="s">
        <v>156</v>
      </c>
      <c r="AU292" s="152" t="s">
        <v>153</v>
      </c>
      <c r="AV292" s="10" t="s">
        <v>153</v>
      </c>
      <c r="AW292" s="10" t="s">
        <v>29</v>
      </c>
      <c r="AX292" s="10" t="s">
        <v>72</v>
      </c>
      <c r="AY292" s="152" t="s">
        <v>147</v>
      </c>
    </row>
    <row r="293" spans="2:65" s="10" customFormat="1" ht="22.5" customHeight="1" x14ac:dyDescent="0.3">
      <c r="B293" s="145"/>
      <c r="C293" s="146"/>
      <c r="D293" s="146"/>
      <c r="E293" s="147" t="s">
        <v>3</v>
      </c>
      <c r="F293" s="244" t="s">
        <v>399</v>
      </c>
      <c r="G293" s="238"/>
      <c r="H293" s="238"/>
      <c r="I293" s="238"/>
      <c r="J293" s="146"/>
      <c r="K293" s="148">
        <v>5.8179999999999996</v>
      </c>
      <c r="L293" s="146"/>
      <c r="M293" s="146"/>
      <c r="N293" s="146"/>
      <c r="O293" s="146"/>
      <c r="P293" s="146"/>
      <c r="Q293" s="146"/>
      <c r="R293" s="149"/>
      <c r="T293" s="150"/>
      <c r="U293" s="146"/>
      <c r="V293" s="146"/>
      <c r="W293" s="146"/>
      <c r="X293" s="146"/>
      <c r="Y293" s="146"/>
      <c r="Z293" s="146"/>
      <c r="AA293" s="151"/>
      <c r="AT293" s="152" t="s">
        <v>156</v>
      </c>
      <c r="AU293" s="152" t="s">
        <v>153</v>
      </c>
      <c r="AV293" s="10" t="s">
        <v>153</v>
      </c>
      <c r="AW293" s="10" t="s">
        <v>29</v>
      </c>
      <c r="AX293" s="10" t="s">
        <v>72</v>
      </c>
      <c r="AY293" s="152" t="s">
        <v>147</v>
      </c>
    </row>
    <row r="294" spans="2:65" s="10" customFormat="1" ht="22.5" customHeight="1" x14ac:dyDescent="0.3">
      <c r="B294" s="145"/>
      <c r="C294" s="146"/>
      <c r="D294" s="146"/>
      <c r="E294" s="147" t="s">
        <v>3</v>
      </c>
      <c r="F294" s="244" t="s">
        <v>400</v>
      </c>
      <c r="G294" s="238"/>
      <c r="H294" s="238"/>
      <c r="I294" s="238"/>
      <c r="J294" s="146"/>
      <c r="K294" s="148">
        <v>5.8179999999999996</v>
      </c>
      <c r="L294" s="146"/>
      <c r="M294" s="146"/>
      <c r="N294" s="146"/>
      <c r="O294" s="146"/>
      <c r="P294" s="146"/>
      <c r="Q294" s="146"/>
      <c r="R294" s="149"/>
      <c r="T294" s="150"/>
      <c r="U294" s="146"/>
      <c r="V294" s="146"/>
      <c r="W294" s="146"/>
      <c r="X294" s="146"/>
      <c r="Y294" s="146"/>
      <c r="Z294" s="146"/>
      <c r="AA294" s="151"/>
      <c r="AT294" s="152" t="s">
        <v>156</v>
      </c>
      <c r="AU294" s="152" t="s">
        <v>153</v>
      </c>
      <c r="AV294" s="10" t="s">
        <v>153</v>
      </c>
      <c r="AW294" s="10" t="s">
        <v>29</v>
      </c>
      <c r="AX294" s="10" t="s">
        <v>72</v>
      </c>
      <c r="AY294" s="152" t="s">
        <v>147</v>
      </c>
    </row>
    <row r="295" spans="2:65" s="10" customFormat="1" ht="22.5" customHeight="1" x14ac:dyDescent="0.3">
      <c r="B295" s="145"/>
      <c r="C295" s="146"/>
      <c r="D295" s="146"/>
      <c r="E295" s="147" t="s">
        <v>3</v>
      </c>
      <c r="F295" s="244" t="s">
        <v>401</v>
      </c>
      <c r="G295" s="238"/>
      <c r="H295" s="238"/>
      <c r="I295" s="238"/>
      <c r="J295" s="146"/>
      <c r="K295" s="148">
        <v>5.8159999999999998</v>
      </c>
      <c r="L295" s="146"/>
      <c r="M295" s="146"/>
      <c r="N295" s="146"/>
      <c r="O295" s="146"/>
      <c r="P295" s="146"/>
      <c r="Q295" s="146"/>
      <c r="R295" s="149"/>
      <c r="T295" s="150"/>
      <c r="U295" s="146"/>
      <c r="V295" s="146"/>
      <c r="W295" s="146"/>
      <c r="X295" s="146"/>
      <c r="Y295" s="146"/>
      <c r="Z295" s="146"/>
      <c r="AA295" s="151"/>
      <c r="AT295" s="152" t="s">
        <v>156</v>
      </c>
      <c r="AU295" s="152" t="s">
        <v>153</v>
      </c>
      <c r="AV295" s="10" t="s">
        <v>153</v>
      </c>
      <c r="AW295" s="10" t="s">
        <v>29</v>
      </c>
      <c r="AX295" s="10" t="s">
        <v>72</v>
      </c>
      <c r="AY295" s="152" t="s">
        <v>147</v>
      </c>
    </row>
    <row r="296" spans="2:65" s="10" customFormat="1" ht="22.5" customHeight="1" x14ac:dyDescent="0.3">
      <c r="B296" s="145"/>
      <c r="C296" s="146"/>
      <c r="D296" s="146"/>
      <c r="E296" s="147" t="s">
        <v>3</v>
      </c>
      <c r="F296" s="244" t="s">
        <v>402</v>
      </c>
      <c r="G296" s="238"/>
      <c r="H296" s="238"/>
      <c r="I296" s="238"/>
      <c r="J296" s="146"/>
      <c r="K296" s="148">
        <v>5.8360000000000003</v>
      </c>
      <c r="L296" s="146"/>
      <c r="M296" s="146"/>
      <c r="N296" s="146"/>
      <c r="O296" s="146"/>
      <c r="P296" s="146"/>
      <c r="Q296" s="146"/>
      <c r="R296" s="149"/>
      <c r="T296" s="150"/>
      <c r="U296" s="146"/>
      <c r="V296" s="146"/>
      <c r="W296" s="146"/>
      <c r="X296" s="146"/>
      <c r="Y296" s="146"/>
      <c r="Z296" s="146"/>
      <c r="AA296" s="151"/>
      <c r="AT296" s="152" t="s">
        <v>156</v>
      </c>
      <c r="AU296" s="152" t="s">
        <v>153</v>
      </c>
      <c r="AV296" s="10" t="s">
        <v>153</v>
      </c>
      <c r="AW296" s="10" t="s">
        <v>29</v>
      </c>
      <c r="AX296" s="10" t="s">
        <v>72</v>
      </c>
      <c r="AY296" s="152" t="s">
        <v>147</v>
      </c>
    </row>
    <row r="297" spans="2:65" s="10" customFormat="1" ht="22.5" customHeight="1" x14ac:dyDescent="0.3">
      <c r="B297" s="145"/>
      <c r="C297" s="146"/>
      <c r="D297" s="146"/>
      <c r="E297" s="147" t="s">
        <v>3</v>
      </c>
      <c r="F297" s="244" t="s">
        <v>403</v>
      </c>
      <c r="G297" s="238"/>
      <c r="H297" s="238"/>
      <c r="I297" s="238"/>
      <c r="J297" s="146"/>
      <c r="K297" s="148">
        <v>5.8220000000000001</v>
      </c>
      <c r="L297" s="146"/>
      <c r="M297" s="146"/>
      <c r="N297" s="146"/>
      <c r="O297" s="146"/>
      <c r="P297" s="146"/>
      <c r="Q297" s="146"/>
      <c r="R297" s="149"/>
      <c r="T297" s="150"/>
      <c r="U297" s="146"/>
      <c r="V297" s="146"/>
      <c r="W297" s="146"/>
      <c r="X297" s="146"/>
      <c r="Y297" s="146"/>
      <c r="Z297" s="146"/>
      <c r="AA297" s="151"/>
      <c r="AT297" s="152" t="s">
        <v>156</v>
      </c>
      <c r="AU297" s="152" t="s">
        <v>153</v>
      </c>
      <c r="AV297" s="10" t="s">
        <v>153</v>
      </c>
      <c r="AW297" s="10" t="s">
        <v>29</v>
      </c>
      <c r="AX297" s="10" t="s">
        <v>72</v>
      </c>
      <c r="AY297" s="152" t="s">
        <v>147</v>
      </c>
    </row>
    <row r="298" spans="2:65" s="11" customFormat="1" ht="22.5" customHeight="1" x14ac:dyDescent="0.3">
      <c r="B298" s="153"/>
      <c r="C298" s="154"/>
      <c r="D298" s="154"/>
      <c r="E298" s="155" t="s">
        <v>3</v>
      </c>
      <c r="F298" s="239" t="s">
        <v>160</v>
      </c>
      <c r="G298" s="240"/>
      <c r="H298" s="240"/>
      <c r="I298" s="240"/>
      <c r="J298" s="154"/>
      <c r="K298" s="156">
        <v>72.444000000000003</v>
      </c>
      <c r="L298" s="154"/>
      <c r="M298" s="154"/>
      <c r="N298" s="154"/>
      <c r="O298" s="154"/>
      <c r="P298" s="154"/>
      <c r="Q298" s="154"/>
      <c r="R298" s="157"/>
      <c r="T298" s="158"/>
      <c r="U298" s="154"/>
      <c r="V298" s="154"/>
      <c r="W298" s="154"/>
      <c r="X298" s="154"/>
      <c r="Y298" s="154"/>
      <c r="Z298" s="154"/>
      <c r="AA298" s="159"/>
      <c r="AT298" s="160" t="s">
        <v>156</v>
      </c>
      <c r="AU298" s="160" t="s">
        <v>153</v>
      </c>
      <c r="AV298" s="11" t="s">
        <v>152</v>
      </c>
      <c r="AW298" s="11" t="s">
        <v>29</v>
      </c>
      <c r="AX298" s="11" t="s">
        <v>79</v>
      </c>
      <c r="AY298" s="160" t="s">
        <v>147</v>
      </c>
    </row>
    <row r="299" spans="2:65" s="1" customFormat="1" ht="31.5" customHeight="1" x14ac:dyDescent="0.3">
      <c r="B299" s="134"/>
      <c r="C299" s="135" t="s">
        <v>404</v>
      </c>
      <c r="D299" s="135" t="s">
        <v>148</v>
      </c>
      <c r="E299" s="136" t="s">
        <v>405</v>
      </c>
      <c r="F299" s="234" t="s">
        <v>406</v>
      </c>
      <c r="G299" s="222"/>
      <c r="H299" s="222"/>
      <c r="I299" s="222"/>
      <c r="J299" s="137" t="s">
        <v>230</v>
      </c>
      <c r="K299" s="138">
        <v>13.391999999999999</v>
      </c>
      <c r="L299" s="221">
        <v>0</v>
      </c>
      <c r="M299" s="222"/>
      <c r="N299" s="221">
        <f>ROUND(L299*K299,3)</f>
        <v>0</v>
      </c>
      <c r="O299" s="222"/>
      <c r="P299" s="222"/>
      <c r="Q299" s="222"/>
      <c r="R299" s="139"/>
      <c r="T299" s="140" t="s">
        <v>3</v>
      </c>
      <c r="U299" s="39" t="s">
        <v>39</v>
      </c>
      <c r="V299" s="141">
        <v>0.188</v>
      </c>
      <c r="W299" s="141">
        <f>V299*K299</f>
        <v>2.5176959999999999</v>
      </c>
      <c r="X299" s="141">
        <v>0</v>
      </c>
      <c r="Y299" s="141">
        <f>X299*K299</f>
        <v>0</v>
      </c>
      <c r="Z299" s="141">
        <v>1.2E-2</v>
      </c>
      <c r="AA299" s="142">
        <f>Z299*K299</f>
        <v>0.16070399999999999</v>
      </c>
      <c r="AR299" s="16" t="s">
        <v>152</v>
      </c>
      <c r="AT299" s="16" t="s">
        <v>148</v>
      </c>
      <c r="AU299" s="16" t="s">
        <v>153</v>
      </c>
      <c r="AY299" s="16" t="s">
        <v>147</v>
      </c>
      <c r="BE299" s="143">
        <f>IF(U299="základná",N299,0)</f>
        <v>0</v>
      </c>
      <c r="BF299" s="143">
        <f>IF(U299="znížená",N299,0)</f>
        <v>0</v>
      </c>
      <c r="BG299" s="143">
        <f>IF(U299="zákl. prenesená",N299,0)</f>
        <v>0</v>
      </c>
      <c r="BH299" s="143">
        <f>IF(U299="zníž. prenesená",N299,0)</f>
        <v>0</v>
      </c>
      <c r="BI299" s="143">
        <f>IF(U299="nulová",N299,0)</f>
        <v>0</v>
      </c>
      <c r="BJ299" s="16" t="s">
        <v>153</v>
      </c>
      <c r="BK299" s="144">
        <f>ROUND(L299*K299,3)</f>
        <v>0</v>
      </c>
      <c r="BL299" s="16" t="s">
        <v>152</v>
      </c>
      <c r="BM299" s="16" t="s">
        <v>407</v>
      </c>
    </row>
    <row r="300" spans="2:65" s="12" customFormat="1" ht="22.5" customHeight="1" x14ac:dyDescent="0.3">
      <c r="B300" s="161"/>
      <c r="C300" s="162"/>
      <c r="D300" s="162"/>
      <c r="E300" s="163" t="s">
        <v>3</v>
      </c>
      <c r="F300" s="245" t="s">
        <v>408</v>
      </c>
      <c r="G300" s="246"/>
      <c r="H300" s="246"/>
      <c r="I300" s="246"/>
      <c r="J300" s="162"/>
      <c r="K300" s="164" t="s">
        <v>3</v>
      </c>
      <c r="L300" s="162"/>
      <c r="M300" s="162"/>
      <c r="N300" s="162"/>
      <c r="O300" s="162"/>
      <c r="P300" s="162"/>
      <c r="Q300" s="162"/>
      <c r="R300" s="165"/>
      <c r="T300" s="166"/>
      <c r="U300" s="162"/>
      <c r="V300" s="162"/>
      <c r="W300" s="162"/>
      <c r="X300" s="162"/>
      <c r="Y300" s="162"/>
      <c r="Z300" s="162"/>
      <c r="AA300" s="167"/>
      <c r="AT300" s="168" t="s">
        <v>156</v>
      </c>
      <c r="AU300" s="168" t="s">
        <v>153</v>
      </c>
      <c r="AV300" s="12" t="s">
        <v>79</v>
      </c>
      <c r="AW300" s="12" t="s">
        <v>29</v>
      </c>
      <c r="AX300" s="12" t="s">
        <v>72</v>
      </c>
      <c r="AY300" s="168" t="s">
        <v>147</v>
      </c>
    </row>
    <row r="301" spans="2:65" s="10" customFormat="1" ht="22.5" customHeight="1" x14ac:dyDescent="0.3">
      <c r="B301" s="145"/>
      <c r="C301" s="146"/>
      <c r="D301" s="146"/>
      <c r="E301" s="147" t="s">
        <v>3</v>
      </c>
      <c r="F301" s="244" t="s">
        <v>409</v>
      </c>
      <c r="G301" s="238"/>
      <c r="H301" s="238"/>
      <c r="I301" s="238"/>
      <c r="J301" s="146"/>
      <c r="K301" s="148">
        <v>6.1059999999999999</v>
      </c>
      <c r="L301" s="146"/>
      <c r="M301" s="146"/>
      <c r="N301" s="146"/>
      <c r="O301" s="146"/>
      <c r="P301" s="146"/>
      <c r="Q301" s="146"/>
      <c r="R301" s="149"/>
      <c r="T301" s="150"/>
      <c r="U301" s="146"/>
      <c r="V301" s="146"/>
      <c r="W301" s="146"/>
      <c r="X301" s="146"/>
      <c r="Y301" s="146"/>
      <c r="Z301" s="146"/>
      <c r="AA301" s="151"/>
      <c r="AT301" s="152" t="s">
        <v>156</v>
      </c>
      <c r="AU301" s="152" t="s">
        <v>153</v>
      </c>
      <c r="AV301" s="10" t="s">
        <v>153</v>
      </c>
      <c r="AW301" s="10" t="s">
        <v>29</v>
      </c>
      <c r="AX301" s="10" t="s">
        <v>72</v>
      </c>
      <c r="AY301" s="152" t="s">
        <v>147</v>
      </c>
    </row>
    <row r="302" spans="2:65" s="10" customFormat="1" ht="22.5" customHeight="1" x14ac:dyDescent="0.3">
      <c r="B302" s="145"/>
      <c r="C302" s="146"/>
      <c r="D302" s="146"/>
      <c r="E302" s="147" t="s">
        <v>3</v>
      </c>
      <c r="F302" s="244" t="s">
        <v>410</v>
      </c>
      <c r="G302" s="238"/>
      <c r="H302" s="238"/>
      <c r="I302" s="238"/>
      <c r="J302" s="146"/>
      <c r="K302" s="148">
        <v>7.2859999999999996</v>
      </c>
      <c r="L302" s="146"/>
      <c r="M302" s="146"/>
      <c r="N302" s="146"/>
      <c r="O302" s="146"/>
      <c r="P302" s="146"/>
      <c r="Q302" s="146"/>
      <c r="R302" s="149"/>
      <c r="T302" s="150"/>
      <c r="U302" s="146"/>
      <c r="V302" s="146"/>
      <c r="W302" s="146"/>
      <c r="X302" s="146"/>
      <c r="Y302" s="146"/>
      <c r="Z302" s="146"/>
      <c r="AA302" s="151"/>
      <c r="AT302" s="152" t="s">
        <v>156</v>
      </c>
      <c r="AU302" s="152" t="s">
        <v>153</v>
      </c>
      <c r="AV302" s="10" t="s">
        <v>153</v>
      </c>
      <c r="AW302" s="10" t="s">
        <v>29</v>
      </c>
      <c r="AX302" s="10" t="s">
        <v>72</v>
      </c>
      <c r="AY302" s="152" t="s">
        <v>147</v>
      </c>
    </row>
    <row r="303" spans="2:65" s="11" customFormat="1" ht="22.5" customHeight="1" x14ac:dyDescent="0.3">
      <c r="B303" s="153"/>
      <c r="C303" s="154"/>
      <c r="D303" s="154"/>
      <c r="E303" s="155" t="s">
        <v>3</v>
      </c>
      <c r="F303" s="239" t="s">
        <v>160</v>
      </c>
      <c r="G303" s="240"/>
      <c r="H303" s="240"/>
      <c r="I303" s="240"/>
      <c r="J303" s="154"/>
      <c r="K303" s="156">
        <v>13.391999999999999</v>
      </c>
      <c r="L303" s="154"/>
      <c r="M303" s="154"/>
      <c r="N303" s="154"/>
      <c r="O303" s="154"/>
      <c r="P303" s="154"/>
      <c r="Q303" s="154"/>
      <c r="R303" s="157"/>
      <c r="T303" s="158"/>
      <c r="U303" s="154"/>
      <c r="V303" s="154"/>
      <c r="W303" s="154"/>
      <c r="X303" s="154"/>
      <c r="Y303" s="154"/>
      <c r="Z303" s="154"/>
      <c r="AA303" s="159"/>
      <c r="AT303" s="160" t="s">
        <v>156</v>
      </c>
      <c r="AU303" s="160" t="s">
        <v>153</v>
      </c>
      <c r="AV303" s="11" t="s">
        <v>152</v>
      </c>
      <c r="AW303" s="11" t="s">
        <v>29</v>
      </c>
      <c r="AX303" s="11" t="s">
        <v>79</v>
      </c>
      <c r="AY303" s="160" t="s">
        <v>147</v>
      </c>
    </row>
    <row r="304" spans="2:65" s="1" customFormat="1" ht="44.25" customHeight="1" x14ac:dyDescent="0.3">
      <c r="B304" s="134"/>
      <c r="C304" s="135" t="s">
        <v>411</v>
      </c>
      <c r="D304" s="135" t="s">
        <v>148</v>
      </c>
      <c r="E304" s="136" t="s">
        <v>412</v>
      </c>
      <c r="F304" s="234" t="s">
        <v>413</v>
      </c>
      <c r="G304" s="222"/>
      <c r="H304" s="222"/>
      <c r="I304" s="222"/>
      <c r="J304" s="137" t="s">
        <v>196</v>
      </c>
      <c r="K304" s="138">
        <v>14.4</v>
      </c>
      <c r="L304" s="221">
        <v>0</v>
      </c>
      <c r="M304" s="222"/>
      <c r="N304" s="221">
        <f>ROUND(L304*K304,3)</f>
        <v>0</v>
      </c>
      <c r="O304" s="222"/>
      <c r="P304" s="222"/>
      <c r="Q304" s="222"/>
      <c r="R304" s="139"/>
      <c r="T304" s="140" t="s">
        <v>3</v>
      </c>
      <c r="U304" s="39" t="s">
        <v>39</v>
      </c>
      <c r="V304" s="141">
        <v>0.32200000000000001</v>
      </c>
      <c r="W304" s="141">
        <f>V304*K304</f>
        <v>4.6368</v>
      </c>
      <c r="X304" s="141">
        <v>0</v>
      </c>
      <c r="Y304" s="141">
        <f>X304*K304</f>
        <v>0</v>
      </c>
      <c r="Z304" s="141">
        <v>0.05</v>
      </c>
      <c r="AA304" s="142">
        <f>Z304*K304</f>
        <v>0.72000000000000008</v>
      </c>
      <c r="AR304" s="16" t="s">
        <v>152</v>
      </c>
      <c r="AT304" s="16" t="s">
        <v>148</v>
      </c>
      <c r="AU304" s="16" t="s">
        <v>153</v>
      </c>
      <c r="AY304" s="16" t="s">
        <v>147</v>
      </c>
      <c r="BE304" s="143">
        <f>IF(U304="základná",N304,0)</f>
        <v>0</v>
      </c>
      <c r="BF304" s="143">
        <f>IF(U304="znížená",N304,0)</f>
        <v>0</v>
      </c>
      <c r="BG304" s="143">
        <f>IF(U304="zákl. prenesená",N304,0)</f>
        <v>0</v>
      </c>
      <c r="BH304" s="143">
        <f>IF(U304="zníž. prenesená",N304,0)</f>
        <v>0</v>
      </c>
      <c r="BI304" s="143">
        <f>IF(U304="nulová",N304,0)</f>
        <v>0</v>
      </c>
      <c r="BJ304" s="16" t="s">
        <v>153</v>
      </c>
      <c r="BK304" s="144">
        <f>ROUND(L304*K304,3)</f>
        <v>0</v>
      </c>
      <c r="BL304" s="16" t="s">
        <v>152</v>
      </c>
      <c r="BM304" s="16" t="s">
        <v>414</v>
      </c>
    </row>
    <row r="305" spans="2:65" s="10" customFormat="1" ht="22.5" customHeight="1" x14ac:dyDescent="0.3">
      <c r="B305" s="145"/>
      <c r="C305" s="146"/>
      <c r="D305" s="146"/>
      <c r="E305" s="147" t="s">
        <v>3</v>
      </c>
      <c r="F305" s="237" t="s">
        <v>415</v>
      </c>
      <c r="G305" s="238"/>
      <c r="H305" s="238"/>
      <c r="I305" s="238"/>
      <c r="J305" s="146"/>
      <c r="K305" s="148">
        <v>14.4</v>
      </c>
      <c r="L305" s="146"/>
      <c r="M305" s="146"/>
      <c r="N305" s="146"/>
      <c r="O305" s="146"/>
      <c r="P305" s="146"/>
      <c r="Q305" s="146"/>
      <c r="R305" s="149"/>
      <c r="T305" s="150"/>
      <c r="U305" s="146"/>
      <c r="V305" s="146"/>
      <c r="W305" s="146"/>
      <c r="X305" s="146"/>
      <c r="Y305" s="146"/>
      <c r="Z305" s="146"/>
      <c r="AA305" s="151"/>
      <c r="AT305" s="152" t="s">
        <v>156</v>
      </c>
      <c r="AU305" s="152" t="s">
        <v>153</v>
      </c>
      <c r="AV305" s="10" t="s">
        <v>153</v>
      </c>
      <c r="AW305" s="10" t="s">
        <v>29</v>
      </c>
      <c r="AX305" s="10" t="s">
        <v>72</v>
      </c>
      <c r="AY305" s="152" t="s">
        <v>147</v>
      </c>
    </row>
    <row r="306" spans="2:65" s="11" customFormat="1" ht="22.5" customHeight="1" x14ac:dyDescent="0.3">
      <c r="B306" s="153"/>
      <c r="C306" s="154"/>
      <c r="D306" s="154"/>
      <c r="E306" s="155" t="s">
        <v>3</v>
      </c>
      <c r="F306" s="239" t="s">
        <v>160</v>
      </c>
      <c r="G306" s="240"/>
      <c r="H306" s="240"/>
      <c r="I306" s="240"/>
      <c r="J306" s="154"/>
      <c r="K306" s="156">
        <v>14.4</v>
      </c>
      <c r="L306" s="154"/>
      <c r="M306" s="154"/>
      <c r="N306" s="154"/>
      <c r="O306" s="154"/>
      <c r="P306" s="154"/>
      <c r="Q306" s="154"/>
      <c r="R306" s="157"/>
      <c r="T306" s="158"/>
      <c r="U306" s="154"/>
      <c r="V306" s="154"/>
      <c r="W306" s="154"/>
      <c r="X306" s="154"/>
      <c r="Y306" s="154"/>
      <c r="Z306" s="154"/>
      <c r="AA306" s="159"/>
      <c r="AT306" s="160" t="s">
        <v>156</v>
      </c>
      <c r="AU306" s="160" t="s">
        <v>153</v>
      </c>
      <c r="AV306" s="11" t="s">
        <v>152</v>
      </c>
      <c r="AW306" s="11" t="s">
        <v>29</v>
      </c>
      <c r="AX306" s="11" t="s">
        <v>79</v>
      </c>
      <c r="AY306" s="160" t="s">
        <v>147</v>
      </c>
    </row>
    <row r="307" spans="2:65" s="1" customFormat="1" ht="44.25" customHeight="1" x14ac:dyDescent="0.3">
      <c r="B307" s="134"/>
      <c r="C307" s="135" t="s">
        <v>416</v>
      </c>
      <c r="D307" s="135" t="s">
        <v>148</v>
      </c>
      <c r="E307" s="136" t="s">
        <v>417</v>
      </c>
      <c r="F307" s="234" t="s">
        <v>418</v>
      </c>
      <c r="G307" s="222"/>
      <c r="H307" s="222"/>
      <c r="I307" s="222"/>
      <c r="J307" s="137" t="s">
        <v>196</v>
      </c>
      <c r="K307" s="138">
        <v>45.530999999999999</v>
      </c>
      <c r="L307" s="221">
        <v>0</v>
      </c>
      <c r="M307" s="222"/>
      <c r="N307" s="221">
        <f>ROUND(L307*K307,3)</f>
        <v>0</v>
      </c>
      <c r="O307" s="222"/>
      <c r="P307" s="222"/>
      <c r="Q307" s="222"/>
      <c r="R307" s="139"/>
      <c r="T307" s="140" t="s">
        <v>3</v>
      </c>
      <c r="U307" s="39" t="s">
        <v>39</v>
      </c>
      <c r="V307" s="141">
        <v>0.254</v>
      </c>
      <c r="W307" s="141">
        <f>V307*K307</f>
        <v>11.564874</v>
      </c>
      <c r="X307" s="141">
        <v>0</v>
      </c>
      <c r="Y307" s="141">
        <f>X307*K307</f>
        <v>0</v>
      </c>
      <c r="Z307" s="141">
        <v>4.5999999999999999E-2</v>
      </c>
      <c r="AA307" s="142">
        <f>Z307*K307</f>
        <v>2.0944259999999999</v>
      </c>
      <c r="AR307" s="16" t="s">
        <v>152</v>
      </c>
      <c r="AT307" s="16" t="s">
        <v>148</v>
      </c>
      <c r="AU307" s="16" t="s">
        <v>153</v>
      </c>
      <c r="AY307" s="16" t="s">
        <v>147</v>
      </c>
      <c r="BE307" s="143">
        <f>IF(U307="základná",N307,0)</f>
        <v>0</v>
      </c>
      <c r="BF307" s="143">
        <f>IF(U307="znížená",N307,0)</f>
        <v>0</v>
      </c>
      <c r="BG307" s="143">
        <f>IF(U307="zákl. prenesená",N307,0)</f>
        <v>0</v>
      </c>
      <c r="BH307" s="143">
        <f>IF(U307="zníž. prenesená",N307,0)</f>
        <v>0</v>
      </c>
      <c r="BI307" s="143">
        <f>IF(U307="nulová",N307,0)</f>
        <v>0</v>
      </c>
      <c r="BJ307" s="16" t="s">
        <v>153</v>
      </c>
      <c r="BK307" s="144">
        <f>ROUND(L307*K307,3)</f>
        <v>0</v>
      </c>
      <c r="BL307" s="16" t="s">
        <v>152</v>
      </c>
      <c r="BM307" s="16" t="s">
        <v>419</v>
      </c>
    </row>
    <row r="308" spans="2:65" s="10" customFormat="1" ht="31.5" customHeight="1" x14ac:dyDescent="0.3">
      <c r="B308" s="145"/>
      <c r="C308" s="146"/>
      <c r="D308" s="146"/>
      <c r="E308" s="147" t="s">
        <v>3</v>
      </c>
      <c r="F308" s="237" t="s">
        <v>420</v>
      </c>
      <c r="G308" s="238"/>
      <c r="H308" s="238"/>
      <c r="I308" s="238"/>
      <c r="J308" s="146"/>
      <c r="K308" s="148">
        <v>45.530999999999999</v>
      </c>
      <c r="L308" s="146"/>
      <c r="M308" s="146"/>
      <c r="N308" s="146"/>
      <c r="O308" s="146"/>
      <c r="P308" s="146"/>
      <c r="Q308" s="146"/>
      <c r="R308" s="149"/>
      <c r="T308" s="150"/>
      <c r="U308" s="146"/>
      <c r="V308" s="146"/>
      <c r="W308" s="146"/>
      <c r="X308" s="146"/>
      <c r="Y308" s="146"/>
      <c r="Z308" s="146"/>
      <c r="AA308" s="151"/>
      <c r="AT308" s="152" t="s">
        <v>156</v>
      </c>
      <c r="AU308" s="152" t="s">
        <v>153</v>
      </c>
      <c r="AV308" s="10" t="s">
        <v>153</v>
      </c>
      <c r="AW308" s="10" t="s">
        <v>29</v>
      </c>
      <c r="AX308" s="10" t="s">
        <v>72</v>
      </c>
      <c r="AY308" s="152" t="s">
        <v>147</v>
      </c>
    </row>
    <row r="309" spans="2:65" s="11" customFormat="1" ht="22.5" customHeight="1" x14ac:dyDescent="0.3">
      <c r="B309" s="153"/>
      <c r="C309" s="154"/>
      <c r="D309" s="154"/>
      <c r="E309" s="155" t="s">
        <v>3</v>
      </c>
      <c r="F309" s="239" t="s">
        <v>160</v>
      </c>
      <c r="G309" s="240"/>
      <c r="H309" s="240"/>
      <c r="I309" s="240"/>
      <c r="J309" s="154"/>
      <c r="K309" s="156">
        <v>45.530999999999999</v>
      </c>
      <c r="L309" s="154"/>
      <c r="M309" s="154"/>
      <c r="N309" s="154"/>
      <c r="O309" s="154"/>
      <c r="P309" s="154"/>
      <c r="Q309" s="154"/>
      <c r="R309" s="157"/>
      <c r="T309" s="158"/>
      <c r="U309" s="154"/>
      <c r="V309" s="154"/>
      <c r="W309" s="154"/>
      <c r="X309" s="154"/>
      <c r="Y309" s="154"/>
      <c r="Z309" s="154"/>
      <c r="AA309" s="159"/>
      <c r="AT309" s="160" t="s">
        <v>156</v>
      </c>
      <c r="AU309" s="160" t="s">
        <v>153</v>
      </c>
      <c r="AV309" s="11" t="s">
        <v>152</v>
      </c>
      <c r="AW309" s="11" t="s">
        <v>29</v>
      </c>
      <c r="AX309" s="11" t="s">
        <v>79</v>
      </c>
      <c r="AY309" s="160" t="s">
        <v>147</v>
      </c>
    </row>
    <row r="310" spans="2:65" s="1" customFormat="1" ht="31.5" customHeight="1" x14ac:dyDescent="0.3">
      <c r="B310" s="134"/>
      <c r="C310" s="135" t="s">
        <v>421</v>
      </c>
      <c r="D310" s="135" t="s">
        <v>148</v>
      </c>
      <c r="E310" s="136" t="s">
        <v>422</v>
      </c>
      <c r="F310" s="234" t="s">
        <v>423</v>
      </c>
      <c r="G310" s="222"/>
      <c r="H310" s="222"/>
      <c r="I310" s="222"/>
      <c r="J310" s="137" t="s">
        <v>191</v>
      </c>
      <c r="K310" s="138">
        <v>58.543999999999997</v>
      </c>
      <c r="L310" s="221">
        <v>0</v>
      </c>
      <c r="M310" s="222"/>
      <c r="N310" s="221">
        <f t="shared" ref="N310:N317" si="20">ROUND(L310*K310,3)</f>
        <v>0</v>
      </c>
      <c r="O310" s="222"/>
      <c r="P310" s="222"/>
      <c r="Q310" s="222"/>
      <c r="R310" s="139"/>
      <c r="T310" s="140" t="s">
        <v>3</v>
      </c>
      <c r="U310" s="39" t="s">
        <v>39</v>
      </c>
      <c r="V310" s="141">
        <v>0.59799999999999998</v>
      </c>
      <c r="W310" s="141">
        <f t="shared" ref="W310:W317" si="21">V310*K310</f>
        <v>35.009311999999994</v>
      </c>
      <c r="X310" s="141">
        <v>0</v>
      </c>
      <c r="Y310" s="141">
        <f t="shared" ref="Y310:Y317" si="22">X310*K310</f>
        <v>0</v>
      </c>
      <c r="Z310" s="141">
        <v>0</v>
      </c>
      <c r="AA310" s="142">
        <f t="shared" ref="AA310:AA317" si="23">Z310*K310</f>
        <v>0</v>
      </c>
      <c r="AR310" s="16" t="s">
        <v>152</v>
      </c>
      <c r="AT310" s="16" t="s">
        <v>148</v>
      </c>
      <c r="AU310" s="16" t="s">
        <v>153</v>
      </c>
      <c r="AY310" s="16" t="s">
        <v>147</v>
      </c>
      <c r="BE310" s="143">
        <f t="shared" ref="BE310:BE317" si="24">IF(U310="základná",N310,0)</f>
        <v>0</v>
      </c>
      <c r="BF310" s="143">
        <f t="shared" ref="BF310:BF317" si="25">IF(U310="znížená",N310,0)</f>
        <v>0</v>
      </c>
      <c r="BG310" s="143">
        <f t="shared" ref="BG310:BG317" si="26">IF(U310="zákl. prenesená",N310,0)</f>
        <v>0</v>
      </c>
      <c r="BH310" s="143">
        <f t="shared" ref="BH310:BH317" si="27">IF(U310="zníž. prenesená",N310,0)</f>
        <v>0</v>
      </c>
      <c r="BI310" s="143">
        <f t="shared" ref="BI310:BI317" si="28">IF(U310="nulová",N310,0)</f>
        <v>0</v>
      </c>
      <c r="BJ310" s="16" t="s">
        <v>153</v>
      </c>
      <c r="BK310" s="144">
        <f t="shared" ref="BK310:BK317" si="29">ROUND(L310*K310,3)</f>
        <v>0</v>
      </c>
      <c r="BL310" s="16" t="s">
        <v>152</v>
      </c>
      <c r="BM310" s="16" t="s">
        <v>424</v>
      </c>
    </row>
    <row r="311" spans="2:65" s="1" customFormat="1" ht="31.5" customHeight="1" x14ac:dyDescent="0.3">
      <c r="B311" s="134"/>
      <c r="C311" s="135" t="s">
        <v>425</v>
      </c>
      <c r="D311" s="135" t="s">
        <v>148</v>
      </c>
      <c r="E311" s="136" t="s">
        <v>426</v>
      </c>
      <c r="F311" s="234" t="s">
        <v>427</v>
      </c>
      <c r="G311" s="222"/>
      <c r="H311" s="222"/>
      <c r="I311" s="222"/>
      <c r="J311" s="137" t="s">
        <v>191</v>
      </c>
      <c r="K311" s="138">
        <v>526.89599999999996</v>
      </c>
      <c r="L311" s="221">
        <v>0</v>
      </c>
      <c r="M311" s="222"/>
      <c r="N311" s="221">
        <f t="shared" si="20"/>
        <v>0</v>
      </c>
      <c r="O311" s="222"/>
      <c r="P311" s="222"/>
      <c r="Q311" s="222"/>
      <c r="R311" s="139"/>
      <c r="T311" s="140" t="s">
        <v>3</v>
      </c>
      <c r="U311" s="39" t="s">
        <v>39</v>
      </c>
      <c r="V311" s="141">
        <v>7.0000000000000001E-3</v>
      </c>
      <c r="W311" s="141">
        <f t="shared" si="21"/>
        <v>3.688272</v>
      </c>
      <c r="X311" s="141">
        <v>0</v>
      </c>
      <c r="Y311" s="141">
        <f t="shared" si="22"/>
        <v>0</v>
      </c>
      <c r="Z311" s="141">
        <v>0</v>
      </c>
      <c r="AA311" s="142">
        <f t="shared" si="23"/>
        <v>0</v>
      </c>
      <c r="AR311" s="16" t="s">
        <v>152</v>
      </c>
      <c r="AT311" s="16" t="s">
        <v>148</v>
      </c>
      <c r="AU311" s="16" t="s">
        <v>153</v>
      </c>
      <c r="AY311" s="16" t="s">
        <v>147</v>
      </c>
      <c r="BE311" s="143">
        <f t="shared" si="24"/>
        <v>0</v>
      </c>
      <c r="BF311" s="143">
        <f t="shared" si="25"/>
        <v>0</v>
      </c>
      <c r="BG311" s="143">
        <f t="shared" si="26"/>
        <v>0</v>
      </c>
      <c r="BH311" s="143">
        <f t="shared" si="27"/>
        <v>0</v>
      </c>
      <c r="BI311" s="143">
        <f t="shared" si="28"/>
        <v>0</v>
      </c>
      <c r="BJ311" s="16" t="s">
        <v>153</v>
      </c>
      <c r="BK311" s="144">
        <f t="shared" si="29"/>
        <v>0</v>
      </c>
      <c r="BL311" s="16" t="s">
        <v>152</v>
      </c>
      <c r="BM311" s="16" t="s">
        <v>428</v>
      </c>
    </row>
    <row r="312" spans="2:65" s="1" customFormat="1" ht="31.5" customHeight="1" x14ac:dyDescent="0.3">
      <c r="B312" s="134"/>
      <c r="C312" s="135" t="s">
        <v>429</v>
      </c>
      <c r="D312" s="135" t="s">
        <v>148</v>
      </c>
      <c r="E312" s="136" t="s">
        <v>430</v>
      </c>
      <c r="F312" s="234" t="s">
        <v>431</v>
      </c>
      <c r="G312" s="222"/>
      <c r="H312" s="222"/>
      <c r="I312" s="222"/>
      <c r="J312" s="137" t="s">
        <v>191</v>
      </c>
      <c r="K312" s="138">
        <v>58.543999999999997</v>
      </c>
      <c r="L312" s="221">
        <v>0</v>
      </c>
      <c r="M312" s="222"/>
      <c r="N312" s="221">
        <f t="shared" si="20"/>
        <v>0</v>
      </c>
      <c r="O312" s="222"/>
      <c r="P312" s="222"/>
      <c r="Q312" s="222"/>
      <c r="R312" s="139"/>
      <c r="T312" s="140" t="s">
        <v>3</v>
      </c>
      <c r="U312" s="39" t="s">
        <v>39</v>
      </c>
      <c r="V312" s="141">
        <v>0.89</v>
      </c>
      <c r="W312" s="141">
        <f t="shared" si="21"/>
        <v>52.10416</v>
      </c>
      <c r="X312" s="141">
        <v>0</v>
      </c>
      <c r="Y312" s="141">
        <f t="shared" si="22"/>
        <v>0</v>
      </c>
      <c r="Z312" s="141">
        <v>0</v>
      </c>
      <c r="AA312" s="142">
        <f t="shared" si="23"/>
        <v>0</v>
      </c>
      <c r="AR312" s="16" t="s">
        <v>152</v>
      </c>
      <c r="AT312" s="16" t="s">
        <v>148</v>
      </c>
      <c r="AU312" s="16" t="s">
        <v>153</v>
      </c>
      <c r="AY312" s="16" t="s">
        <v>147</v>
      </c>
      <c r="BE312" s="143">
        <f t="shared" si="24"/>
        <v>0</v>
      </c>
      <c r="BF312" s="143">
        <f t="shared" si="25"/>
        <v>0</v>
      </c>
      <c r="BG312" s="143">
        <f t="shared" si="26"/>
        <v>0</v>
      </c>
      <c r="BH312" s="143">
        <f t="shared" si="27"/>
        <v>0</v>
      </c>
      <c r="BI312" s="143">
        <f t="shared" si="28"/>
        <v>0</v>
      </c>
      <c r="BJ312" s="16" t="s">
        <v>153</v>
      </c>
      <c r="BK312" s="144">
        <f t="shared" si="29"/>
        <v>0</v>
      </c>
      <c r="BL312" s="16" t="s">
        <v>152</v>
      </c>
      <c r="BM312" s="16" t="s">
        <v>432</v>
      </c>
    </row>
    <row r="313" spans="2:65" s="1" customFormat="1" ht="31.5" customHeight="1" x14ac:dyDescent="0.3">
      <c r="B313" s="134"/>
      <c r="C313" s="135" t="s">
        <v>433</v>
      </c>
      <c r="D313" s="135" t="s">
        <v>148</v>
      </c>
      <c r="E313" s="136" t="s">
        <v>434</v>
      </c>
      <c r="F313" s="234" t="s">
        <v>435</v>
      </c>
      <c r="G313" s="222"/>
      <c r="H313" s="222"/>
      <c r="I313" s="222"/>
      <c r="J313" s="137" t="s">
        <v>191</v>
      </c>
      <c r="K313" s="138">
        <v>117.08799999999999</v>
      </c>
      <c r="L313" s="221">
        <v>0</v>
      </c>
      <c r="M313" s="222"/>
      <c r="N313" s="221">
        <f t="shared" si="20"/>
        <v>0</v>
      </c>
      <c r="O313" s="222"/>
      <c r="P313" s="222"/>
      <c r="Q313" s="222"/>
      <c r="R313" s="139"/>
      <c r="T313" s="140" t="s">
        <v>3</v>
      </c>
      <c r="U313" s="39" t="s">
        <v>39</v>
      </c>
      <c r="V313" s="141">
        <v>0.1</v>
      </c>
      <c r="W313" s="141">
        <f t="shared" si="21"/>
        <v>11.7088</v>
      </c>
      <c r="X313" s="141">
        <v>0</v>
      </c>
      <c r="Y313" s="141">
        <f t="shared" si="22"/>
        <v>0</v>
      </c>
      <c r="Z313" s="141">
        <v>0</v>
      </c>
      <c r="AA313" s="142">
        <f t="shared" si="23"/>
        <v>0</v>
      </c>
      <c r="AR313" s="16" t="s">
        <v>152</v>
      </c>
      <c r="AT313" s="16" t="s">
        <v>148</v>
      </c>
      <c r="AU313" s="16" t="s">
        <v>153</v>
      </c>
      <c r="AY313" s="16" t="s">
        <v>147</v>
      </c>
      <c r="BE313" s="143">
        <f t="shared" si="24"/>
        <v>0</v>
      </c>
      <c r="BF313" s="143">
        <f t="shared" si="25"/>
        <v>0</v>
      </c>
      <c r="BG313" s="143">
        <f t="shared" si="26"/>
        <v>0</v>
      </c>
      <c r="BH313" s="143">
        <f t="shared" si="27"/>
        <v>0</v>
      </c>
      <c r="BI313" s="143">
        <f t="shared" si="28"/>
        <v>0</v>
      </c>
      <c r="BJ313" s="16" t="s">
        <v>153</v>
      </c>
      <c r="BK313" s="144">
        <f t="shared" si="29"/>
        <v>0</v>
      </c>
      <c r="BL313" s="16" t="s">
        <v>152</v>
      </c>
      <c r="BM313" s="16" t="s">
        <v>436</v>
      </c>
    </row>
    <row r="314" spans="2:65" s="1" customFormat="1" ht="31.5" customHeight="1" x14ac:dyDescent="0.3">
      <c r="B314" s="134"/>
      <c r="C314" s="135" t="s">
        <v>437</v>
      </c>
      <c r="D314" s="135" t="s">
        <v>148</v>
      </c>
      <c r="E314" s="136" t="s">
        <v>438</v>
      </c>
      <c r="F314" s="234" t="s">
        <v>439</v>
      </c>
      <c r="G314" s="222"/>
      <c r="H314" s="222"/>
      <c r="I314" s="222"/>
      <c r="J314" s="137" t="s">
        <v>191</v>
      </c>
      <c r="K314" s="138">
        <v>43.365000000000002</v>
      </c>
      <c r="L314" s="221">
        <v>0</v>
      </c>
      <c r="M314" s="222"/>
      <c r="N314" s="221">
        <f t="shared" si="20"/>
        <v>0</v>
      </c>
      <c r="O314" s="222"/>
      <c r="P314" s="222"/>
      <c r="Q314" s="222"/>
      <c r="R314" s="139"/>
      <c r="T314" s="140" t="s">
        <v>3</v>
      </c>
      <c r="U314" s="39" t="s">
        <v>39</v>
      </c>
      <c r="V314" s="141">
        <v>0</v>
      </c>
      <c r="W314" s="141">
        <f t="shared" si="21"/>
        <v>0</v>
      </c>
      <c r="X314" s="141">
        <v>0</v>
      </c>
      <c r="Y314" s="141">
        <f t="shared" si="22"/>
        <v>0</v>
      </c>
      <c r="Z314" s="141">
        <v>0</v>
      </c>
      <c r="AA314" s="142">
        <f t="shared" si="23"/>
        <v>0</v>
      </c>
      <c r="AR314" s="16" t="s">
        <v>152</v>
      </c>
      <c r="AT314" s="16" t="s">
        <v>148</v>
      </c>
      <c r="AU314" s="16" t="s">
        <v>153</v>
      </c>
      <c r="AY314" s="16" t="s">
        <v>147</v>
      </c>
      <c r="BE314" s="143">
        <f t="shared" si="24"/>
        <v>0</v>
      </c>
      <c r="BF314" s="143">
        <f t="shared" si="25"/>
        <v>0</v>
      </c>
      <c r="BG314" s="143">
        <f t="shared" si="26"/>
        <v>0</v>
      </c>
      <c r="BH314" s="143">
        <f t="shared" si="27"/>
        <v>0</v>
      </c>
      <c r="BI314" s="143">
        <f t="shared" si="28"/>
        <v>0</v>
      </c>
      <c r="BJ314" s="16" t="s">
        <v>153</v>
      </c>
      <c r="BK314" s="144">
        <f t="shared" si="29"/>
        <v>0</v>
      </c>
      <c r="BL314" s="16" t="s">
        <v>152</v>
      </c>
      <c r="BM314" s="16" t="s">
        <v>440</v>
      </c>
    </row>
    <row r="315" spans="2:65" s="1" customFormat="1" ht="31.5" customHeight="1" x14ac:dyDescent="0.3">
      <c r="B315" s="134"/>
      <c r="C315" s="135" t="s">
        <v>441</v>
      </c>
      <c r="D315" s="135" t="s">
        <v>148</v>
      </c>
      <c r="E315" s="136" t="s">
        <v>442</v>
      </c>
      <c r="F315" s="234" t="s">
        <v>443</v>
      </c>
      <c r="G315" s="222"/>
      <c r="H315" s="222"/>
      <c r="I315" s="222"/>
      <c r="J315" s="137" t="s">
        <v>191</v>
      </c>
      <c r="K315" s="138">
        <v>6.0250000000000004</v>
      </c>
      <c r="L315" s="221">
        <v>0</v>
      </c>
      <c r="M315" s="222"/>
      <c r="N315" s="221">
        <f t="shared" si="20"/>
        <v>0</v>
      </c>
      <c r="O315" s="222"/>
      <c r="P315" s="222"/>
      <c r="Q315" s="222"/>
      <c r="R315" s="139"/>
      <c r="T315" s="140" t="s">
        <v>3</v>
      </c>
      <c r="U315" s="39" t="s">
        <v>39</v>
      </c>
      <c r="V315" s="141">
        <v>0</v>
      </c>
      <c r="W315" s="141">
        <f t="shared" si="21"/>
        <v>0</v>
      </c>
      <c r="X315" s="141">
        <v>0</v>
      </c>
      <c r="Y315" s="141">
        <f t="shared" si="22"/>
        <v>0</v>
      </c>
      <c r="Z315" s="141">
        <v>0</v>
      </c>
      <c r="AA315" s="142">
        <f t="shared" si="23"/>
        <v>0</v>
      </c>
      <c r="AR315" s="16" t="s">
        <v>152</v>
      </c>
      <c r="AT315" s="16" t="s">
        <v>148</v>
      </c>
      <c r="AU315" s="16" t="s">
        <v>153</v>
      </c>
      <c r="AY315" s="16" t="s">
        <v>147</v>
      </c>
      <c r="BE315" s="143">
        <f t="shared" si="24"/>
        <v>0</v>
      </c>
      <c r="BF315" s="143">
        <f t="shared" si="25"/>
        <v>0</v>
      </c>
      <c r="BG315" s="143">
        <f t="shared" si="26"/>
        <v>0</v>
      </c>
      <c r="BH315" s="143">
        <f t="shared" si="27"/>
        <v>0</v>
      </c>
      <c r="BI315" s="143">
        <f t="shared" si="28"/>
        <v>0</v>
      </c>
      <c r="BJ315" s="16" t="s">
        <v>153</v>
      </c>
      <c r="BK315" s="144">
        <f t="shared" si="29"/>
        <v>0</v>
      </c>
      <c r="BL315" s="16" t="s">
        <v>152</v>
      </c>
      <c r="BM315" s="16" t="s">
        <v>444</v>
      </c>
    </row>
    <row r="316" spans="2:65" s="1" customFormat="1" ht="22.5" customHeight="1" x14ac:dyDescent="0.3">
      <c r="B316" s="134"/>
      <c r="C316" s="135" t="s">
        <v>445</v>
      </c>
      <c r="D316" s="135" t="s">
        <v>148</v>
      </c>
      <c r="E316" s="136" t="s">
        <v>446</v>
      </c>
      <c r="F316" s="234" t="s">
        <v>447</v>
      </c>
      <c r="G316" s="222"/>
      <c r="H316" s="222"/>
      <c r="I316" s="222"/>
      <c r="J316" s="137" t="s">
        <v>191</v>
      </c>
      <c r="K316" s="138">
        <v>9.1539999999999999</v>
      </c>
      <c r="L316" s="221">
        <v>0</v>
      </c>
      <c r="M316" s="222"/>
      <c r="N316" s="221">
        <f t="shared" si="20"/>
        <v>0</v>
      </c>
      <c r="O316" s="222"/>
      <c r="P316" s="222"/>
      <c r="Q316" s="222"/>
      <c r="R316" s="139"/>
      <c r="T316" s="140" t="s">
        <v>3</v>
      </c>
      <c r="U316" s="39" t="s">
        <v>39</v>
      </c>
      <c r="V316" s="141">
        <v>0</v>
      </c>
      <c r="W316" s="141">
        <f t="shared" si="21"/>
        <v>0</v>
      </c>
      <c r="X316" s="141">
        <v>0</v>
      </c>
      <c r="Y316" s="141">
        <f t="shared" si="22"/>
        <v>0</v>
      </c>
      <c r="Z316" s="141">
        <v>0</v>
      </c>
      <c r="AA316" s="142">
        <f t="shared" si="23"/>
        <v>0</v>
      </c>
      <c r="AR316" s="16" t="s">
        <v>152</v>
      </c>
      <c r="AT316" s="16" t="s">
        <v>148</v>
      </c>
      <c r="AU316" s="16" t="s">
        <v>153</v>
      </c>
      <c r="AY316" s="16" t="s">
        <v>147</v>
      </c>
      <c r="BE316" s="143">
        <f t="shared" si="24"/>
        <v>0</v>
      </c>
      <c r="BF316" s="143">
        <f t="shared" si="25"/>
        <v>0</v>
      </c>
      <c r="BG316" s="143">
        <f t="shared" si="26"/>
        <v>0</v>
      </c>
      <c r="BH316" s="143">
        <f t="shared" si="27"/>
        <v>0</v>
      </c>
      <c r="BI316" s="143">
        <f t="shared" si="28"/>
        <v>0</v>
      </c>
      <c r="BJ316" s="16" t="s">
        <v>153</v>
      </c>
      <c r="BK316" s="144">
        <f t="shared" si="29"/>
        <v>0</v>
      </c>
      <c r="BL316" s="16" t="s">
        <v>152</v>
      </c>
      <c r="BM316" s="16" t="s">
        <v>448</v>
      </c>
    </row>
    <row r="317" spans="2:65" s="1" customFormat="1" ht="44.25" customHeight="1" x14ac:dyDescent="0.3">
      <c r="B317" s="134"/>
      <c r="C317" s="135" t="s">
        <v>449</v>
      </c>
      <c r="D317" s="135" t="s">
        <v>148</v>
      </c>
      <c r="E317" s="136" t="s">
        <v>450</v>
      </c>
      <c r="F317" s="234" t="s">
        <v>451</v>
      </c>
      <c r="G317" s="222"/>
      <c r="H317" s="222"/>
      <c r="I317" s="222"/>
      <c r="J317" s="137" t="s">
        <v>151</v>
      </c>
      <c r="K317" s="138">
        <v>78.263999999999996</v>
      </c>
      <c r="L317" s="221">
        <v>0</v>
      </c>
      <c r="M317" s="222"/>
      <c r="N317" s="221">
        <f t="shared" si="20"/>
        <v>0</v>
      </c>
      <c r="O317" s="222"/>
      <c r="P317" s="222"/>
      <c r="Q317" s="222"/>
      <c r="R317" s="139"/>
      <c r="T317" s="140" t="s">
        <v>3</v>
      </c>
      <c r="U317" s="39" t="s">
        <v>39</v>
      </c>
      <c r="V317" s="141">
        <v>0.247</v>
      </c>
      <c r="W317" s="141">
        <f t="shared" si="21"/>
        <v>19.331208</v>
      </c>
      <c r="X317" s="141">
        <v>4.6999999999999999E-4</v>
      </c>
      <c r="Y317" s="141">
        <f t="shared" si="22"/>
        <v>3.6784079999999997E-2</v>
      </c>
      <c r="Z317" s="141">
        <v>0.15</v>
      </c>
      <c r="AA317" s="142">
        <f t="shared" si="23"/>
        <v>11.739599999999999</v>
      </c>
      <c r="AR317" s="16" t="s">
        <v>152</v>
      </c>
      <c r="AT317" s="16" t="s">
        <v>148</v>
      </c>
      <c r="AU317" s="16" t="s">
        <v>153</v>
      </c>
      <c r="AY317" s="16" t="s">
        <v>147</v>
      </c>
      <c r="BE317" s="143">
        <f t="shared" si="24"/>
        <v>0</v>
      </c>
      <c r="BF317" s="143">
        <f t="shared" si="25"/>
        <v>0</v>
      </c>
      <c r="BG317" s="143">
        <f t="shared" si="26"/>
        <v>0</v>
      </c>
      <c r="BH317" s="143">
        <f t="shared" si="27"/>
        <v>0</v>
      </c>
      <c r="BI317" s="143">
        <f t="shared" si="28"/>
        <v>0</v>
      </c>
      <c r="BJ317" s="16" t="s">
        <v>153</v>
      </c>
      <c r="BK317" s="144">
        <f t="shared" si="29"/>
        <v>0</v>
      </c>
      <c r="BL317" s="16" t="s">
        <v>152</v>
      </c>
      <c r="BM317" s="16" t="s">
        <v>452</v>
      </c>
    </row>
    <row r="318" spans="2:65" s="12" customFormat="1" ht="22.5" customHeight="1" x14ac:dyDescent="0.3">
      <c r="B318" s="161"/>
      <c r="C318" s="162"/>
      <c r="D318" s="162"/>
      <c r="E318" s="163" t="s">
        <v>3</v>
      </c>
      <c r="F318" s="245" t="s">
        <v>453</v>
      </c>
      <c r="G318" s="246"/>
      <c r="H318" s="246"/>
      <c r="I318" s="246"/>
      <c r="J318" s="162"/>
      <c r="K318" s="164" t="s">
        <v>3</v>
      </c>
      <c r="L318" s="162"/>
      <c r="M318" s="162"/>
      <c r="N318" s="162"/>
      <c r="O318" s="162"/>
      <c r="P318" s="162"/>
      <c r="Q318" s="162"/>
      <c r="R318" s="165"/>
      <c r="T318" s="166"/>
      <c r="U318" s="162"/>
      <c r="V318" s="162"/>
      <c r="W318" s="162"/>
      <c r="X318" s="162"/>
      <c r="Y318" s="162"/>
      <c r="Z318" s="162"/>
      <c r="AA318" s="167"/>
      <c r="AT318" s="168" t="s">
        <v>156</v>
      </c>
      <c r="AU318" s="168" t="s">
        <v>153</v>
      </c>
      <c r="AV318" s="12" t="s">
        <v>79</v>
      </c>
      <c r="AW318" s="12" t="s">
        <v>29</v>
      </c>
      <c r="AX318" s="12" t="s">
        <v>72</v>
      </c>
      <c r="AY318" s="168" t="s">
        <v>147</v>
      </c>
    </row>
    <row r="319" spans="2:65" s="10" customFormat="1" ht="22.5" customHeight="1" x14ac:dyDescent="0.3">
      <c r="B319" s="145"/>
      <c r="C319" s="146"/>
      <c r="D319" s="146"/>
      <c r="E319" s="147" t="s">
        <v>3</v>
      </c>
      <c r="F319" s="244" t="s">
        <v>454</v>
      </c>
      <c r="G319" s="238"/>
      <c r="H319" s="238"/>
      <c r="I319" s="238"/>
      <c r="J319" s="146"/>
      <c r="K319" s="148">
        <v>78.263999999999996</v>
      </c>
      <c r="L319" s="146"/>
      <c r="M319" s="146"/>
      <c r="N319" s="146"/>
      <c r="O319" s="146"/>
      <c r="P319" s="146"/>
      <c r="Q319" s="146"/>
      <c r="R319" s="149"/>
      <c r="T319" s="150"/>
      <c r="U319" s="146"/>
      <c r="V319" s="146"/>
      <c r="W319" s="146"/>
      <c r="X319" s="146"/>
      <c r="Y319" s="146"/>
      <c r="Z319" s="146"/>
      <c r="AA319" s="151"/>
      <c r="AT319" s="152" t="s">
        <v>156</v>
      </c>
      <c r="AU319" s="152" t="s">
        <v>153</v>
      </c>
      <c r="AV319" s="10" t="s">
        <v>153</v>
      </c>
      <c r="AW319" s="10" t="s">
        <v>29</v>
      </c>
      <c r="AX319" s="10" t="s">
        <v>72</v>
      </c>
      <c r="AY319" s="152" t="s">
        <v>147</v>
      </c>
    </row>
    <row r="320" spans="2:65" s="11" customFormat="1" ht="22.5" customHeight="1" x14ac:dyDescent="0.3">
      <c r="B320" s="153"/>
      <c r="C320" s="154"/>
      <c r="D320" s="154"/>
      <c r="E320" s="155" t="s">
        <v>3</v>
      </c>
      <c r="F320" s="239" t="s">
        <v>160</v>
      </c>
      <c r="G320" s="240"/>
      <c r="H320" s="240"/>
      <c r="I320" s="240"/>
      <c r="J320" s="154"/>
      <c r="K320" s="156">
        <v>78.263999999999996</v>
      </c>
      <c r="L320" s="154"/>
      <c r="M320" s="154"/>
      <c r="N320" s="154"/>
      <c r="O320" s="154"/>
      <c r="P320" s="154"/>
      <c r="Q320" s="154"/>
      <c r="R320" s="157"/>
      <c r="T320" s="158"/>
      <c r="U320" s="154"/>
      <c r="V320" s="154"/>
      <c r="W320" s="154"/>
      <c r="X320" s="154"/>
      <c r="Y320" s="154"/>
      <c r="Z320" s="154"/>
      <c r="AA320" s="159"/>
      <c r="AT320" s="160" t="s">
        <v>156</v>
      </c>
      <c r="AU320" s="160" t="s">
        <v>153</v>
      </c>
      <c r="AV320" s="11" t="s">
        <v>152</v>
      </c>
      <c r="AW320" s="11" t="s">
        <v>29</v>
      </c>
      <c r="AX320" s="11" t="s">
        <v>79</v>
      </c>
      <c r="AY320" s="160" t="s">
        <v>147</v>
      </c>
    </row>
    <row r="321" spans="2:65" s="1" customFormat="1" ht="31.5" customHeight="1" x14ac:dyDescent="0.3">
      <c r="B321" s="134"/>
      <c r="C321" s="135" t="s">
        <v>455</v>
      </c>
      <c r="D321" s="135" t="s">
        <v>148</v>
      </c>
      <c r="E321" s="136" t="s">
        <v>456</v>
      </c>
      <c r="F321" s="234" t="s">
        <v>457</v>
      </c>
      <c r="G321" s="222"/>
      <c r="H321" s="222"/>
      <c r="I321" s="222"/>
      <c r="J321" s="137" t="s">
        <v>151</v>
      </c>
      <c r="K321" s="138">
        <v>452.83</v>
      </c>
      <c r="L321" s="221">
        <v>0</v>
      </c>
      <c r="M321" s="222"/>
      <c r="N321" s="221">
        <f>ROUND(L321*K321,3)</f>
        <v>0</v>
      </c>
      <c r="O321" s="222"/>
      <c r="P321" s="222"/>
      <c r="Q321" s="222"/>
      <c r="R321" s="139"/>
      <c r="T321" s="140" t="s">
        <v>3</v>
      </c>
      <c r="U321" s="39" t="s">
        <v>39</v>
      </c>
      <c r="V321" s="141">
        <v>0.22900000000000001</v>
      </c>
      <c r="W321" s="141">
        <f>V321*K321</f>
        <v>103.69807</v>
      </c>
      <c r="X321" s="141">
        <v>0</v>
      </c>
      <c r="Y321" s="141">
        <f>X321*K321</f>
        <v>0</v>
      </c>
      <c r="Z321" s="141">
        <v>1.4999999999999999E-2</v>
      </c>
      <c r="AA321" s="142">
        <f>Z321*K321</f>
        <v>6.7924499999999997</v>
      </c>
      <c r="AR321" s="16" t="s">
        <v>227</v>
      </c>
      <c r="AT321" s="16" t="s">
        <v>148</v>
      </c>
      <c r="AU321" s="16" t="s">
        <v>153</v>
      </c>
      <c r="AY321" s="16" t="s">
        <v>147</v>
      </c>
      <c r="BE321" s="143">
        <f>IF(U321="základná",N321,0)</f>
        <v>0</v>
      </c>
      <c r="BF321" s="143">
        <f>IF(U321="znížená",N321,0)</f>
        <v>0</v>
      </c>
      <c r="BG321" s="143">
        <f>IF(U321="zákl. prenesená",N321,0)</f>
        <v>0</v>
      </c>
      <c r="BH321" s="143">
        <f>IF(U321="zníž. prenesená",N321,0)</f>
        <v>0</v>
      </c>
      <c r="BI321" s="143">
        <f>IF(U321="nulová",N321,0)</f>
        <v>0</v>
      </c>
      <c r="BJ321" s="16" t="s">
        <v>153</v>
      </c>
      <c r="BK321" s="144">
        <f>ROUND(L321*K321,3)</f>
        <v>0</v>
      </c>
      <c r="BL321" s="16" t="s">
        <v>227</v>
      </c>
      <c r="BM321" s="16" t="s">
        <v>458</v>
      </c>
    </row>
    <row r="322" spans="2:65" s="12" customFormat="1" ht="22.5" customHeight="1" x14ac:dyDescent="0.3">
      <c r="B322" s="161"/>
      <c r="C322" s="162"/>
      <c r="D322" s="162"/>
      <c r="E322" s="163" t="s">
        <v>3</v>
      </c>
      <c r="F322" s="245" t="s">
        <v>459</v>
      </c>
      <c r="G322" s="246"/>
      <c r="H322" s="246"/>
      <c r="I322" s="246"/>
      <c r="J322" s="162"/>
      <c r="K322" s="164" t="s">
        <v>3</v>
      </c>
      <c r="L322" s="162"/>
      <c r="M322" s="162"/>
      <c r="N322" s="162"/>
      <c r="O322" s="162"/>
      <c r="P322" s="162"/>
      <c r="Q322" s="162"/>
      <c r="R322" s="165"/>
      <c r="T322" s="166"/>
      <c r="U322" s="162"/>
      <c r="V322" s="162"/>
      <c r="W322" s="162"/>
      <c r="X322" s="162"/>
      <c r="Y322" s="162"/>
      <c r="Z322" s="162"/>
      <c r="AA322" s="167"/>
      <c r="AT322" s="168" t="s">
        <v>156</v>
      </c>
      <c r="AU322" s="168" t="s">
        <v>153</v>
      </c>
      <c r="AV322" s="12" t="s">
        <v>79</v>
      </c>
      <c r="AW322" s="12" t="s">
        <v>29</v>
      </c>
      <c r="AX322" s="12" t="s">
        <v>72</v>
      </c>
      <c r="AY322" s="168" t="s">
        <v>147</v>
      </c>
    </row>
    <row r="323" spans="2:65" s="10" customFormat="1" ht="22.5" customHeight="1" x14ac:dyDescent="0.3">
      <c r="B323" s="145"/>
      <c r="C323" s="146"/>
      <c r="D323" s="146"/>
      <c r="E323" s="147" t="s">
        <v>3</v>
      </c>
      <c r="F323" s="244" t="s">
        <v>460</v>
      </c>
      <c r="G323" s="238"/>
      <c r="H323" s="238"/>
      <c r="I323" s="238"/>
      <c r="J323" s="146"/>
      <c r="K323" s="148">
        <v>452.83</v>
      </c>
      <c r="L323" s="146"/>
      <c r="M323" s="146"/>
      <c r="N323" s="146"/>
      <c r="O323" s="146"/>
      <c r="P323" s="146"/>
      <c r="Q323" s="146"/>
      <c r="R323" s="149"/>
      <c r="T323" s="150"/>
      <c r="U323" s="146"/>
      <c r="V323" s="146"/>
      <c r="W323" s="146"/>
      <c r="X323" s="146"/>
      <c r="Y323" s="146"/>
      <c r="Z323" s="146"/>
      <c r="AA323" s="151"/>
      <c r="AT323" s="152" t="s">
        <v>156</v>
      </c>
      <c r="AU323" s="152" t="s">
        <v>153</v>
      </c>
      <c r="AV323" s="10" t="s">
        <v>153</v>
      </c>
      <c r="AW323" s="10" t="s">
        <v>29</v>
      </c>
      <c r="AX323" s="10" t="s">
        <v>72</v>
      </c>
      <c r="AY323" s="152" t="s">
        <v>147</v>
      </c>
    </row>
    <row r="324" spans="2:65" s="11" customFormat="1" ht="22.5" customHeight="1" x14ac:dyDescent="0.3">
      <c r="B324" s="153"/>
      <c r="C324" s="154"/>
      <c r="D324" s="154"/>
      <c r="E324" s="155" t="s">
        <v>3</v>
      </c>
      <c r="F324" s="239" t="s">
        <v>160</v>
      </c>
      <c r="G324" s="240"/>
      <c r="H324" s="240"/>
      <c r="I324" s="240"/>
      <c r="J324" s="154"/>
      <c r="K324" s="156">
        <v>452.83</v>
      </c>
      <c r="L324" s="154"/>
      <c r="M324" s="154"/>
      <c r="N324" s="154"/>
      <c r="O324" s="154"/>
      <c r="P324" s="154"/>
      <c r="Q324" s="154"/>
      <c r="R324" s="157"/>
      <c r="T324" s="158"/>
      <c r="U324" s="154"/>
      <c r="V324" s="154"/>
      <c r="W324" s="154"/>
      <c r="X324" s="154"/>
      <c r="Y324" s="154"/>
      <c r="Z324" s="154"/>
      <c r="AA324" s="159"/>
      <c r="AT324" s="160" t="s">
        <v>156</v>
      </c>
      <c r="AU324" s="160" t="s">
        <v>153</v>
      </c>
      <c r="AV324" s="11" t="s">
        <v>152</v>
      </c>
      <c r="AW324" s="11" t="s">
        <v>29</v>
      </c>
      <c r="AX324" s="11" t="s">
        <v>79</v>
      </c>
      <c r="AY324" s="160" t="s">
        <v>147</v>
      </c>
    </row>
    <row r="325" spans="2:65" s="9" customFormat="1" ht="29.85" customHeight="1" x14ac:dyDescent="0.3">
      <c r="B325" s="123"/>
      <c r="C325" s="124"/>
      <c r="D325" s="133" t="s">
        <v>115</v>
      </c>
      <c r="E325" s="133"/>
      <c r="F325" s="133"/>
      <c r="G325" s="133"/>
      <c r="H325" s="133"/>
      <c r="I325" s="133"/>
      <c r="J325" s="133"/>
      <c r="K325" s="133"/>
      <c r="L325" s="133"/>
      <c r="M325" s="133"/>
      <c r="N325" s="228">
        <f>BK325</f>
        <v>0</v>
      </c>
      <c r="O325" s="229"/>
      <c r="P325" s="229"/>
      <c r="Q325" s="229"/>
      <c r="R325" s="126"/>
      <c r="T325" s="127"/>
      <c r="U325" s="124"/>
      <c r="V325" s="124"/>
      <c r="W325" s="128">
        <f>W326</f>
        <v>692.1547230000001</v>
      </c>
      <c r="X325" s="124"/>
      <c r="Y325" s="128">
        <f>Y326</f>
        <v>0</v>
      </c>
      <c r="Z325" s="124"/>
      <c r="AA325" s="129">
        <f>AA326</f>
        <v>0</v>
      </c>
      <c r="AR325" s="130" t="s">
        <v>79</v>
      </c>
      <c r="AT325" s="131" t="s">
        <v>71</v>
      </c>
      <c r="AU325" s="131" t="s">
        <v>79</v>
      </c>
      <c r="AY325" s="130" t="s">
        <v>147</v>
      </c>
      <c r="BK325" s="132">
        <f>BK326</f>
        <v>0</v>
      </c>
    </row>
    <row r="326" spans="2:65" s="1" customFormat="1" ht="31.5" customHeight="1" x14ac:dyDescent="0.3">
      <c r="B326" s="134"/>
      <c r="C326" s="135" t="s">
        <v>461</v>
      </c>
      <c r="D326" s="135" t="s">
        <v>148</v>
      </c>
      <c r="E326" s="136" t="s">
        <v>462</v>
      </c>
      <c r="F326" s="234" t="s">
        <v>463</v>
      </c>
      <c r="G326" s="222"/>
      <c r="H326" s="222"/>
      <c r="I326" s="222"/>
      <c r="J326" s="137" t="s">
        <v>191</v>
      </c>
      <c r="K326" s="138">
        <v>281.02100000000002</v>
      </c>
      <c r="L326" s="221">
        <v>0</v>
      </c>
      <c r="M326" s="222"/>
      <c r="N326" s="221">
        <f>ROUND(L326*K326,3)</f>
        <v>0</v>
      </c>
      <c r="O326" s="222"/>
      <c r="P326" s="222"/>
      <c r="Q326" s="222"/>
      <c r="R326" s="139"/>
      <c r="T326" s="140" t="s">
        <v>3</v>
      </c>
      <c r="U326" s="39" t="s">
        <v>39</v>
      </c>
      <c r="V326" s="141">
        <v>2.4630000000000001</v>
      </c>
      <c r="W326" s="141">
        <f>V326*K326</f>
        <v>692.1547230000001</v>
      </c>
      <c r="X326" s="141">
        <v>0</v>
      </c>
      <c r="Y326" s="141">
        <f>X326*K326</f>
        <v>0</v>
      </c>
      <c r="Z326" s="141">
        <v>0</v>
      </c>
      <c r="AA326" s="142">
        <f>Z326*K326</f>
        <v>0</v>
      </c>
      <c r="AR326" s="16" t="s">
        <v>152</v>
      </c>
      <c r="AT326" s="16" t="s">
        <v>148</v>
      </c>
      <c r="AU326" s="16" t="s">
        <v>153</v>
      </c>
      <c r="AY326" s="16" t="s">
        <v>147</v>
      </c>
      <c r="BE326" s="143">
        <f>IF(U326="základná",N326,0)</f>
        <v>0</v>
      </c>
      <c r="BF326" s="143">
        <f>IF(U326="znížená",N326,0)</f>
        <v>0</v>
      </c>
      <c r="BG326" s="143">
        <f>IF(U326="zákl. prenesená",N326,0)</f>
        <v>0</v>
      </c>
      <c r="BH326" s="143">
        <f>IF(U326="zníž. prenesená",N326,0)</f>
        <v>0</v>
      </c>
      <c r="BI326" s="143">
        <f>IF(U326="nulová",N326,0)</f>
        <v>0</v>
      </c>
      <c r="BJ326" s="16" t="s">
        <v>153</v>
      </c>
      <c r="BK326" s="144">
        <f>ROUND(L326*K326,3)</f>
        <v>0</v>
      </c>
      <c r="BL326" s="16" t="s">
        <v>152</v>
      </c>
      <c r="BM326" s="16" t="s">
        <v>464</v>
      </c>
    </row>
    <row r="327" spans="2:65" s="9" customFormat="1" ht="37.35" customHeight="1" x14ac:dyDescent="0.35">
      <c r="B327" s="123"/>
      <c r="C327" s="124"/>
      <c r="D327" s="125" t="s">
        <v>116</v>
      </c>
      <c r="E327" s="125"/>
      <c r="F327" s="125"/>
      <c r="G327" s="125"/>
      <c r="H327" s="125"/>
      <c r="I327" s="125"/>
      <c r="J327" s="125"/>
      <c r="K327" s="125"/>
      <c r="L327" s="125"/>
      <c r="M327" s="125"/>
      <c r="N327" s="232">
        <f>BK327</f>
        <v>0</v>
      </c>
      <c r="O327" s="233"/>
      <c r="P327" s="233"/>
      <c r="Q327" s="233"/>
      <c r="R327" s="126"/>
      <c r="T327" s="127"/>
      <c r="U327" s="124"/>
      <c r="V327" s="124"/>
      <c r="W327" s="128">
        <f>W328+W357+W363+W368+W375+W396+W401+W457+W498+W521+W533+W538+W544+W549</f>
        <v>1068.4475868</v>
      </c>
      <c r="X327" s="124"/>
      <c r="Y327" s="128">
        <f>Y328+Y357+Y363+Y368+Y375+Y396+Y401+Y457+Y498+Y521+Y533+Y538+Y544+Y549</f>
        <v>15.312028899999998</v>
      </c>
      <c r="Z327" s="124"/>
      <c r="AA327" s="129">
        <f>AA328+AA357+AA363+AA368+AA375+AA396+AA401+AA457+AA498+AA521+AA533+AA538+AA544+AA549</f>
        <v>7.6456101800000003</v>
      </c>
      <c r="AR327" s="130" t="s">
        <v>153</v>
      </c>
      <c r="AT327" s="131" t="s">
        <v>71</v>
      </c>
      <c r="AU327" s="131" t="s">
        <v>72</v>
      </c>
      <c r="AY327" s="130" t="s">
        <v>147</v>
      </c>
      <c r="BK327" s="132">
        <f>BK328+BK357+BK363+BK368+BK375+BK396+BK401+BK457+BK498+BK521+BK533+BK538+BK544+BK549</f>
        <v>0</v>
      </c>
    </row>
    <row r="328" spans="2:65" s="9" customFormat="1" ht="19.899999999999999" customHeight="1" x14ac:dyDescent="0.3">
      <c r="B328" s="123"/>
      <c r="C328" s="124"/>
      <c r="D328" s="133" t="s">
        <v>117</v>
      </c>
      <c r="E328" s="133"/>
      <c r="F328" s="133"/>
      <c r="G328" s="133"/>
      <c r="H328" s="133"/>
      <c r="I328" s="133"/>
      <c r="J328" s="133"/>
      <c r="K328" s="133"/>
      <c r="L328" s="133"/>
      <c r="M328" s="133"/>
      <c r="N328" s="228">
        <f>BK328</f>
        <v>0</v>
      </c>
      <c r="O328" s="229"/>
      <c r="P328" s="229"/>
      <c r="Q328" s="229"/>
      <c r="R328" s="126"/>
      <c r="T328" s="127"/>
      <c r="U328" s="124"/>
      <c r="V328" s="124"/>
      <c r="W328" s="128">
        <f>SUM(W329:W356)</f>
        <v>11.110250000000001</v>
      </c>
      <c r="X328" s="124"/>
      <c r="Y328" s="128">
        <f>SUM(Y329:Y356)</f>
        <v>0.16529914000000001</v>
      </c>
      <c r="Z328" s="124"/>
      <c r="AA328" s="129">
        <f>SUM(AA329:AA356)</f>
        <v>0</v>
      </c>
      <c r="AR328" s="130" t="s">
        <v>153</v>
      </c>
      <c r="AT328" s="131" t="s">
        <v>71</v>
      </c>
      <c r="AU328" s="131" t="s">
        <v>79</v>
      </c>
      <c r="AY328" s="130" t="s">
        <v>147</v>
      </c>
      <c r="BK328" s="132">
        <f>SUM(BK329:BK356)</f>
        <v>0</v>
      </c>
    </row>
    <row r="329" spans="2:65" s="1" customFormat="1" ht="31.5" customHeight="1" x14ac:dyDescent="0.3">
      <c r="B329" s="134"/>
      <c r="C329" s="135" t="s">
        <v>465</v>
      </c>
      <c r="D329" s="135" t="s">
        <v>148</v>
      </c>
      <c r="E329" s="136" t="s">
        <v>466</v>
      </c>
      <c r="F329" s="234" t="s">
        <v>467</v>
      </c>
      <c r="G329" s="222"/>
      <c r="H329" s="222"/>
      <c r="I329" s="222"/>
      <c r="J329" s="137" t="s">
        <v>196</v>
      </c>
      <c r="K329" s="138">
        <v>13.49</v>
      </c>
      <c r="L329" s="221">
        <v>0</v>
      </c>
      <c r="M329" s="222"/>
      <c r="N329" s="221">
        <f>ROUND(L329*K329,3)</f>
        <v>0</v>
      </c>
      <c r="O329" s="222"/>
      <c r="P329" s="222"/>
      <c r="Q329" s="222"/>
      <c r="R329" s="139"/>
      <c r="T329" s="140" t="s">
        <v>3</v>
      </c>
      <c r="U329" s="39" t="s">
        <v>39</v>
      </c>
      <c r="V329" s="141">
        <v>1.2999999999999999E-2</v>
      </c>
      <c r="W329" s="141">
        <f>V329*K329</f>
        <v>0.17537</v>
      </c>
      <c r="X329" s="141">
        <v>0</v>
      </c>
      <c r="Y329" s="141">
        <f>X329*K329</f>
        <v>0</v>
      </c>
      <c r="Z329" s="141">
        <v>0</v>
      </c>
      <c r="AA329" s="142">
        <f>Z329*K329</f>
        <v>0</v>
      </c>
      <c r="AR329" s="16" t="s">
        <v>227</v>
      </c>
      <c r="AT329" s="16" t="s">
        <v>148</v>
      </c>
      <c r="AU329" s="16" t="s">
        <v>153</v>
      </c>
      <c r="AY329" s="16" t="s">
        <v>147</v>
      </c>
      <c r="BE329" s="143">
        <f>IF(U329="základná",N329,0)</f>
        <v>0</v>
      </c>
      <c r="BF329" s="143">
        <f>IF(U329="znížená",N329,0)</f>
        <v>0</v>
      </c>
      <c r="BG329" s="143">
        <f>IF(U329="zákl. prenesená",N329,0)</f>
        <v>0</v>
      </c>
      <c r="BH329" s="143">
        <f>IF(U329="zníž. prenesená",N329,0)</f>
        <v>0</v>
      </c>
      <c r="BI329" s="143">
        <f>IF(U329="nulová",N329,0)</f>
        <v>0</v>
      </c>
      <c r="BJ329" s="16" t="s">
        <v>153</v>
      </c>
      <c r="BK329" s="144">
        <f>ROUND(L329*K329,3)</f>
        <v>0</v>
      </c>
      <c r="BL329" s="16" t="s">
        <v>227</v>
      </c>
      <c r="BM329" s="16" t="s">
        <v>468</v>
      </c>
    </row>
    <row r="330" spans="2:65" s="10" customFormat="1" ht="22.5" customHeight="1" x14ac:dyDescent="0.3">
      <c r="B330" s="145"/>
      <c r="C330" s="146"/>
      <c r="D330" s="146"/>
      <c r="E330" s="147" t="s">
        <v>3</v>
      </c>
      <c r="F330" s="237" t="s">
        <v>344</v>
      </c>
      <c r="G330" s="238"/>
      <c r="H330" s="238"/>
      <c r="I330" s="238"/>
      <c r="J330" s="146"/>
      <c r="K330" s="148">
        <v>4.7699999999999996</v>
      </c>
      <c r="L330" s="146"/>
      <c r="M330" s="146"/>
      <c r="N330" s="146"/>
      <c r="O330" s="146"/>
      <c r="P330" s="146"/>
      <c r="Q330" s="146"/>
      <c r="R330" s="149"/>
      <c r="T330" s="150"/>
      <c r="U330" s="146"/>
      <c r="V330" s="146"/>
      <c r="W330" s="146"/>
      <c r="X330" s="146"/>
      <c r="Y330" s="146"/>
      <c r="Z330" s="146"/>
      <c r="AA330" s="151"/>
      <c r="AT330" s="152" t="s">
        <v>156</v>
      </c>
      <c r="AU330" s="152" t="s">
        <v>153</v>
      </c>
      <c r="AV330" s="10" t="s">
        <v>153</v>
      </c>
      <c r="AW330" s="10" t="s">
        <v>29</v>
      </c>
      <c r="AX330" s="10" t="s">
        <v>72</v>
      </c>
      <c r="AY330" s="152" t="s">
        <v>147</v>
      </c>
    </row>
    <row r="331" spans="2:65" s="10" customFormat="1" ht="22.5" customHeight="1" x14ac:dyDescent="0.3">
      <c r="B331" s="145"/>
      <c r="C331" s="146"/>
      <c r="D331" s="146"/>
      <c r="E331" s="147" t="s">
        <v>3</v>
      </c>
      <c r="F331" s="244" t="s">
        <v>345</v>
      </c>
      <c r="G331" s="238"/>
      <c r="H331" s="238"/>
      <c r="I331" s="238"/>
      <c r="J331" s="146"/>
      <c r="K331" s="148">
        <v>5.14</v>
      </c>
      <c r="L331" s="146"/>
      <c r="M331" s="146"/>
      <c r="N331" s="146"/>
      <c r="O331" s="146"/>
      <c r="P331" s="146"/>
      <c r="Q331" s="146"/>
      <c r="R331" s="149"/>
      <c r="T331" s="150"/>
      <c r="U331" s="146"/>
      <c r="V331" s="146"/>
      <c r="W331" s="146"/>
      <c r="X331" s="146"/>
      <c r="Y331" s="146"/>
      <c r="Z331" s="146"/>
      <c r="AA331" s="151"/>
      <c r="AT331" s="152" t="s">
        <v>156</v>
      </c>
      <c r="AU331" s="152" t="s">
        <v>153</v>
      </c>
      <c r="AV331" s="10" t="s">
        <v>153</v>
      </c>
      <c r="AW331" s="10" t="s">
        <v>29</v>
      </c>
      <c r="AX331" s="10" t="s">
        <v>72</v>
      </c>
      <c r="AY331" s="152" t="s">
        <v>147</v>
      </c>
    </row>
    <row r="332" spans="2:65" s="10" customFormat="1" ht="22.5" customHeight="1" x14ac:dyDescent="0.3">
      <c r="B332" s="145"/>
      <c r="C332" s="146"/>
      <c r="D332" s="146"/>
      <c r="E332" s="147" t="s">
        <v>3</v>
      </c>
      <c r="F332" s="244" t="s">
        <v>346</v>
      </c>
      <c r="G332" s="238"/>
      <c r="H332" s="238"/>
      <c r="I332" s="238"/>
      <c r="J332" s="146"/>
      <c r="K332" s="148">
        <v>3.58</v>
      </c>
      <c r="L332" s="146"/>
      <c r="M332" s="146"/>
      <c r="N332" s="146"/>
      <c r="O332" s="146"/>
      <c r="P332" s="146"/>
      <c r="Q332" s="146"/>
      <c r="R332" s="149"/>
      <c r="T332" s="150"/>
      <c r="U332" s="146"/>
      <c r="V332" s="146"/>
      <c r="W332" s="146"/>
      <c r="X332" s="146"/>
      <c r="Y332" s="146"/>
      <c r="Z332" s="146"/>
      <c r="AA332" s="151"/>
      <c r="AT332" s="152" t="s">
        <v>156</v>
      </c>
      <c r="AU332" s="152" t="s">
        <v>153</v>
      </c>
      <c r="AV332" s="10" t="s">
        <v>153</v>
      </c>
      <c r="AW332" s="10" t="s">
        <v>29</v>
      </c>
      <c r="AX332" s="10" t="s">
        <v>72</v>
      </c>
      <c r="AY332" s="152" t="s">
        <v>147</v>
      </c>
    </row>
    <row r="333" spans="2:65" s="11" customFormat="1" ht="22.5" customHeight="1" x14ac:dyDescent="0.3">
      <c r="B333" s="153"/>
      <c r="C333" s="154"/>
      <c r="D333" s="154"/>
      <c r="E333" s="155" t="s">
        <v>3</v>
      </c>
      <c r="F333" s="239" t="s">
        <v>160</v>
      </c>
      <c r="G333" s="240"/>
      <c r="H333" s="240"/>
      <c r="I333" s="240"/>
      <c r="J333" s="154"/>
      <c r="K333" s="156">
        <v>13.49</v>
      </c>
      <c r="L333" s="154"/>
      <c r="M333" s="154"/>
      <c r="N333" s="154"/>
      <c r="O333" s="154"/>
      <c r="P333" s="154"/>
      <c r="Q333" s="154"/>
      <c r="R333" s="157"/>
      <c r="T333" s="158"/>
      <c r="U333" s="154"/>
      <c r="V333" s="154"/>
      <c r="W333" s="154"/>
      <c r="X333" s="154"/>
      <c r="Y333" s="154"/>
      <c r="Z333" s="154"/>
      <c r="AA333" s="159"/>
      <c r="AT333" s="160" t="s">
        <v>156</v>
      </c>
      <c r="AU333" s="160" t="s">
        <v>153</v>
      </c>
      <c r="AV333" s="11" t="s">
        <v>152</v>
      </c>
      <c r="AW333" s="11" t="s">
        <v>29</v>
      </c>
      <c r="AX333" s="11" t="s">
        <v>79</v>
      </c>
      <c r="AY333" s="160" t="s">
        <v>147</v>
      </c>
    </row>
    <row r="334" spans="2:65" s="1" customFormat="1" ht="22.5" customHeight="1" x14ac:dyDescent="0.3">
      <c r="B334" s="134"/>
      <c r="C334" s="169" t="s">
        <v>469</v>
      </c>
      <c r="D334" s="169" t="s">
        <v>188</v>
      </c>
      <c r="E334" s="170" t="s">
        <v>470</v>
      </c>
      <c r="F334" s="241" t="s">
        <v>471</v>
      </c>
      <c r="G334" s="242"/>
      <c r="H334" s="242"/>
      <c r="I334" s="242"/>
      <c r="J334" s="171" t="s">
        <v>191</v>
      </c>
      <c r="K334" s="172">
        <v>4.0000000000000001E-3</v>
      </c>
      <c r="L334" s="243">
        <v>0</v>
      </c>
      <c r="M334" s="242"/>
      <c r="N334" s="243">
        <f>ROUND(L334*K334,3)</f>
        <v>0</v>
      </c>
      <c r="O334" s="222"/>
      <c r="P334" s="222"/>
      <c r="Q334" s="222"/>
      <c r="R334" s="139"/>
      <c r="T334" s="140" t="s">
        <v>3</v>
      </c>
      <c r="U334" s="39" t="s">
        <v>39</v>
      </c>
      <c r="V334" s="141">
        <v>0</v>
      </c>
      <c r="W334" s="141">
        <f>V334*K334</f>
        <v>0</v>
      </c>
      <c r="X334" s="141">
        <v>1</v>
      </c>
      <c r="Y334" s="141">
        <f>X334*K334</f>
        <v>4.0000000000000001E-3</v>
      </c>
      <c r="Z334" s="141">
        <v>0</v>
      </c>
      <c r="AA334" s="142">
        <f>Z334*K334</f>
        <v>0</v>
      </c>
      <c r="AR334" s="16" t="s">
        <v>300</v>
      </c>
      <c r="AT334" s="16" t="s">
        <v>188</v>
      </c>
      <c r="AU334" s="16" t="s">
        <v>153</v>
      </c>
      <c r="AY334" s="16" t="s">
        <v>147</v>
      </c>
      <c r="BE334" s="143">
        <f>IF(U334="základná",N334,0)</f>
        <v>0</v>
      </c>
      <c r="BF334" s="143">
        <f>IF(U334="znížená",N334,0)</f>
        <v>0</v>
      </c>
      <c r="BG334" s="143">
        <f>IF(U334="zákl. prenesená",N334,0)</f>
        <v>0</v>
      </c>
      <c r="BH334" s="143">
        <f>IF(U334="zníž. prenesená",N334,0)</f>
        <v>0</v>
      </c>
      <c r="BI334" s="143">
        <f>IF(U334="nulová",N334,0)</f>
        <v>0</v>
      </c>
      <c r="BJ334" s="16" t="s">
        <v>153</v>
      </c>
      <c r="BK334" s="144">
        <f>ROUND(L334*K334,3)</f>
        <v>0</v>
      </c>
      <c r="BL334" s="16" t="s">
        <v>227</v>
      </c>
      <c r="BM334" s="16" t="s">
        <v>472</v>
      </c>
    </row>
    <row r="335" spans="2:65" s="1" customFormat="1" ht="31.5" customHeight="1" x14ac:dyDescent="0.3">
      <c r="B335" s="134"/>
      <c r="C335" s="135" t="s">
        <v>473</v>
      </c>
      <c r="D335" s="135" t="s">
        <v>148</v>
      </c>
      <c r="E335" s="136" t="s">
        <v>474</v>
      </c>
      <c r="F335" s="234" t="s">
        <v>475</v>
      </c>
      <c r="G335" s="222"/>
      <c r="H335" s="222"/>
      <c r="I335" s="222"/>
      <c r="J335" s="137" t="s">
        <v>196</v>
      </c>
      <c r="K335" s="138">
        <v>18.457999999999998</v>
      </c>
      <c r="L335" s="221">
        <v>0</v>
      </c>
      <c r="M335" s="222"/>
      <c r="N335" s="221">
        <f>ROUND(L335*K335,3)</f>
        <v>0</v>
      </c>
      <c r="O335" s="222"/>
      <c r="P335" s="222"/>
      <c r="Q335" s="222"/>
      <c r="R335" s="139"/>
      <c r="T335" s="140" t="s">
        <v>3</v>
      </c>
      <c r="U335" s="39" t="s">
        <v>39</v>
      </c>
      <c r="V335" s="141">
        <v>5.7000000000000002E-2</v>
      </c>
      <c r="W335" s="141">
        <f>V335*K335</f>
        <v>1.052106</v>
      </c>
      <c r="X335" s="141">
        <v>2.1800000000000001E-3</v>
      </c>
      <c r="Y335" s="141">
        <f>X335*K335</f>
        <v>4.023844E-2</v>
      </c>
      <c r="Z335" s="141">
        <v>0</v>
      </c>
      <c r="AA335" s="142">
        <f>Z335*K335</f>
        <v>0</v>
      </c>
      <c r="AR335" s="16" t="s">
        <v>227</v>
      </c>
      <c r="AT335" s="16" t="s">
        <v>148</v>
      </c>
      <c r="AU335" s="16" t="s">
        <v>153</v>
      </c>
      <c r="AY335" s="16" t="s">
        <v>147</v>
      </c>
      <c r="BE335" s="143">
        <f>IF(U335="základná",N335,0)</f>
        <v>0</v>
      </c>
      <c r="BF335" s="143">
        <f>IF(U335="znížená",N335,0)</f>
        <v>0</v>
      </c>
      <c r="BG335" s="143">
        <f>IF(U335="zákl. prenesená",N335,0)</f>
        <v>0</v>
      </c>
      <c r="BH335" s="143">
        <f>IF(U335="zníž. prenesená",N335,0)</f>
        <v>0</v>
      </c>
      <c r="BI335" s="143">
        <f>IF(U335="nulová",N335,0)</f>
        <v>0</v>
      </c>
      <c r="BJ335" s="16" t="s">
        <v>153</v>
      </c>
      <c r="BK335" s="144">
        <f>ROUND(L335*K335,3)</f>
        <v>0</v>
      </c>
      <c r="BL335" s="16" t="s">
        <v>227</v>
      </c>
      <c r="BM335" s="16" t="s">
        <v>476</v>
      </c>
    </row>
    <row r="336" spans="2:65" s="12" customFormat="1" ht="22.5" customHeight="1" x14ac:dyDescent="0.3">
      <c r="B336" s="161"/>
      <c r="C336" s="162"/>
      <c r="D336" s="162"/>
      <c r="E336" s="163" t="s">
        <v>3</v>
      </c>
      <c r="F336" s="245" t="s">
        <v>477</v>
      </c>
      <c r="G336" s="246"/>
      <c r="H336" s="246"/>
      <c r="I336" s="246"/>
      <c r="J336" s="162"/>
      <c r="K336" s="164" t="s">
        <v>3</v>
      </c>
      <c r="L336" s="162"/>
      <c r="M336" s="162"/>
      <c r="N336" s="162"/>
      <c r="O336" s="162"/>
      <c r="P336" s="162"/>
      <c r="Q336" s="162"/>
      <c r="R336" s="165"/>
      <c r="T336" s="166"/>
      <c r="U336" s="162"/>
      <c r="V336" s="162"/>
      <c r="W336" s="162"/>
      <c r="X336" s="162"/>
      <c r="Y336" s="162"/>
      <c r="Z336" s="162"/>
      <c r="AA336" s="167"/>
      <c r="AT336" s="168" t="s">
        <v>156</v>
      </c>
      <c r="AU336" s="168" t="s">
        <v>153</v>
      </c>
      <c r="AV336" s="12" t="s">
        <v>79</v>
      </c>
      <c r="AW336" s="12" t="s">
        <v>29</v>
      </c>
      <c r="AX336" s="12" t="s">
        <v>72</v>
      </c>
      <c r="AY336" s="168" t="s">
        <v>147</v>
      </c>
    </row>
    <row r="337" spans="2:65" s="10" customFormat="1" ht="22.5" customHeight="1" x14ac:dyDescent="0.3">
      <c r="B337" s="145"/>
      <c r="C337" s="146"/>
      <c r="D337" s="146"/>
      <c r="E337" s="147" t="s">
        <v>3</v>
      </c>
      <c r="F337" s="244" t="s">
        <v>478</v>
      </c>
      <c r="G337" s="238"/>
      <c r="H337" s="238"/>
      <c r="I337" s="238"/>
      <c r="J337" s="146"/>
      <c r="K337" s="148">
        <v>18.457999999999998</v>
      </c>
      <c r="L337" s="146"/>
      <c r="M337" s="146"/>
      <c r="N337" s="146"/>
      <c r="O337" s="146"/>
      <c r="P337" s="146"/>
      <c r="Q337" s="146"/>
      <c r="R337" s="149"/>
      <c r="T337" s="150"/>
      <c r="U337" s="146"/>
      <c r="V337" s="146"/>
      <c r="W337" s="146"/>
      <c r="X337" s="146"/>
      <c r="Y337" s="146"/>
      <c r="Z337" s="146"/>
      <c r="AA337" s="151"/>
      <c r="AT337" s="152" t="s">
        <v>156</v>
      </c>
      <c r="AU337" s="152" t="s">
        <v>153</v>
      </c>
      <c r="AV337" s="10" t="s">
        <v>153</v>
      </c>
      <c r="AW337" s="10" t="s">
        <v>29</v>
      </c>
      <c r="AX337" s="10" t="s">
        <v>72</v>
      </c>
      <c r="AY337" s="152" t="s">
        <v>147</v>
      </c>
    </row>
    <row r="338" spans="2:65" s="11" customFormat="1" ht="22.5" customHeight="1" x14ac:dyDescent="0.3">
      <c r="B338" s="153"/>
      <c r="C338" s="154"/>
      <c r="D338" s="154"/>
      <c r="E338" s="155" t="s">
        <v>3</v>
      </c>
      <c r="F338" s="239" t="s">
        <v>160</v>
      </c>
      <c r="G338" s="240"/>
      <c r="H338" s="240"/>
      <c r="I338" s="240"/>
      <c r="J338" s="154"/>
      <c r="K338" s="156">
        <v>18.457999999999998</v>
      </c>
      <c r="L338" s="154"/>
      <c r="M338" s="154"/>
      <c r="N338" s="154"/>
      <c r="O338" s="154"/>
      <c r="P338" s="154"/>
      <c r="Q338" s="154"/>
      <c r="R338" s="157"/>
      <c r="T338" s="158"/>
      <c r="U338" s="154"/>
      <c r="V338" s="154"/>
      <c r="W338" s="154"/>
      <c r="X338" s="154"/>
      <c r="Y338" s="154"/>
      <c r="Z338" s="154"/>
      <c r="AA338" s="159"/>
      <c r="AT338" s="160" t="s">
        <v>156</v>
      </c>
      <c r="AU338" s="160" t="s">
        <v>153</v>
      </c>
      <c r="AV338" s="11" t="s">
        <v>152</v>
      </c>
      <c r="AW338" s="11" t="s">
        <v>29</v>
      </c>
      <c r="AX338" s="11" t="s">
        <v>79</v>
      </c>
      <c r="AY338" s="160" t="s">
        <v>147</v>
      </c>
    </row>
    <row r="339" spans="2:65" s="1" customFormat="1" ht="31.5" customHeight="1" x14ac:dyDescent="0.3">
      <c r="B339" s="134"/>
      <c r="C339" s="135" t="s">
        <v>479</v>
      </c>
      <c r="D339" s="135" t="s">
        <v>148</v>
      </c>
      <c r="E339" s="136" t="s">
        <v>480</v>
      </c>
      <c r="F339" s="234" t="s">
        <v>481</v>
      </c>
      <c r="G339" s="222"/>
      <c r="H339" s="222"/>
      <c r="I339" s="222"/>
      <c r="J339" s="137" t="s">
        <v>196</v>
      </c>
      <c r="K339" s="138">
        <v>0.91</v>
      </c>
      <c r="L339" s="221">
        <v>0</v>
      </c>
      <c r="M339" s="222"/>
      <c r="N339" s="221">
        <f>ROUND(L339*K339,3)</f>
        <v>0</v>
      </c>
      <c r="O339" s="222"/>
      <c r="P339" s="222"/>
      <c r="Q339" s="222"/>
      <c r="R339" s="139"/>
      <c r="T339" s="140" t="s">
        <v>3</v>
      </c>
      <c r="U339" s="39" t="s">
        <v>39</v>
      </c>
      <c r="V339" s="141">
        <v>0.21099999999999999</v>
      </c>
      <c r="W339" s="141">
        <f>V339*K339</f>
        <v>0.19201000000000001</v>
      </c>
      <c r="X339" s="141">
        <v>5.4000000000000001E-4</v>
      </c>
      <c r="Y339" s="141">
        <f>X339*K339</f>
        <v>4.9140000000000002E-4</v>
      </c>
      <c r="Z339" s="141">
        <v>0</v>
      </c>
      <c r="AA339" s="142">
        <f>Z339*K339</f>
        <v>0</v>
      </c>
      <c r="AR339" s="16" t="s">
        <v>227</v>
      </c>
      <c r="AT339" s="16" t="s">
        <v>148</v>
      </c>
      <c r="AU339" s="16" t="s">
        <v>153</v>
      </c>
      <c r="AY339" s="16" t="s">
        <v>147</v>
      </c>
      <c r="BE339" s="143">
        <f>IF(U339="základná",N339,0)</f>
        <v>0</v>
      </c>
      <c r="BF339" s="143">
        <f>IF(U339="znížená",N339,0)</f>
        <v>0</v>
      </c>
      <c r="BG339" s="143">
        <f>IF(U339="zákl. prenesená",N339,0)</f>
        <v>0</v>
      </c>
      <c r="BH339" s="143">
        <f>IF(U339="zníž. prenesená",N339,0)</f>
        <v>0</v>
      </c>
      <c r="BI339" s="143">
        <f>IF(U339="nulová",N339,0)</f>
        <v>0</v>
      </c>
      <c r="BJ339" s="16" t="s">
        <v>153</v>
      </c>
      <c r="BK339" s="144">
        <f>ROUND(L339*K339,3)</f>
        <v>0</v>
      </c>
      <c r="BL339" s="16" t="s">
        <v>227</v>
      </c>
      <c r="BM339" s="16" t="s">
        <v>482</v>
      </c>
    </row>
    <row r="340" spans="2:65" s="12" customFormat="1" ht="22.5" customHeight="1" x14ac:dyDescent="0.3">
      <c r="B340" s="161"/>
      <c r="C340" s="162"/>
      <c r="D340" s="162"/>
      <c r="E340" s="163" t="s">
        <v>3</v>
      </c>
      <c r="F340" s="245" t="s">
        <v>483</v>
      </c>
      <c r="G340" s="246"/>
      <c r="H340" s="246"/>
      <c r="I340" s="246"/>
      <c r="J340" s="162"/>
      <c r="K340" s="164" t="s">
        <v>3</v>
      </c>
      <c r="L340" s="162"/>
      <c r="M340" s="162"/>
      <c r="N340" s="162"/>
      <c r="O340" s="162"/>
      <c r="P340" s="162"/>
      <c r="Q340" s="162"/>
      <c r="R340" s="165"/>
      <c r="T340" s="166"/>
      <c r="U340" s="162"/>
      <c r="V340" s="162"/>
      <c r="W340" s="162"/>
      <c r="X340" s="162"/>
      <c r="Y340" s="162"/>
      <c r="Z340" s="162"/>
      <c r="AA340" s="167"/>
      <c r="AT340" s="168" t="s">
        <v>156</v>
      </c>
      <c r="AU340" s="168" t="s">
        <v>153</v>
      </c>
      <c r="AV340" s="12" t="s">
        <v>79</v>
      </c>
      <c r="AW340" s="12" t="s">
        <v>29</v>
      </c>
      <c r="AX340" s="12" t="s">
        <v>72</v>
      </c>
      <c r="AY340" s="168" t="s">
        <v>147</v>
      </c>
    </row>
    <row r="341" spans="2:65" s="10" customFormat="1" ht="22.5" customHeight="1" x14ac:dyDescent="0.3">
      <c r="B341" s="145"/>
      <c r="C341" s="146"/>
      <c r="D341" s="146"/>
      <c r="E341" s="147" t="s">
        <v>3</v>
      </c>
      <c r="F341" s="244" t="s">
        <v>484</v>
      </c>
      <c r="G341" s="238"/>
      <c r="H341" s="238"/>
      <c r="I341" s="238"/>
      <c r="J341" s="146"/>
      <c r="K341" s="148">
        <v>0.91</v>
      </c>
      <c r="L341" s="146"/>
      <c r="M341" s="146"/>
      <c r="N341" s="146"/>
      <c r="O341" s="146"/>
      <c r="P341" s="146"/>
      <c r="Q341" s="146"/>
      <c r="R341" s="149"/>
      <c r="T341" s="150"/>
      <c r="U341" s="146"/>
      <c r="V341" s="146"/>
      <c r="W341" s="146"/>
      <c r="X341" s="146"/>
      <c r="Y341" s="146"/>
      <c r="Z341" s="146"/>
      <c r="AA341" s="151"/>
      <c r="AT341" s="152" t="s">
        <v>156</v>
      </c>
      <c r="AU341" s="152" t="s">
        <v>153</v>
      </c>
      <c r="AV341" s="10" t="s">
        <v>153</v>
      </c>
      <c r="AW341" s="10" t="s">
        <v>29</v>
      </c>
      <c r="AX341" s="10" t="s">
        <v>72</v>
      </c>
      <c r="AY341" s="152" t="s">
        <v>147</v>
      </c>
    </row>
    <row r="342" spans="2:65" s="11" customFormat="1" ht="22.5" customHeight="1" x14ac:dyDescent="0.3">
      <c r="B342" s="153"/>
      <c r="C342" s="154"/>
      <c r="D342" s="154"/>
      <c r="E342" s="155" t="s">
        <v>3</v>
      </c>
      <c r="F342" s="239" t="s">
        <v>160</v>
      </c>
      <c r="G342" s="240"/>
      <c r="H342" s="240"/>
      <c r="I342" s="240"/>
      <c r="J342" s="154"/>
      <c r="K342" s="156">
        <v>0.91</v>
      </c>
      <c r="L342" s="154"/>
      <c r="M342" s="154"/>
      <c r="N342" s="154"/>
      <c r="O342" s="154"/>
      <c r="P342" s="154"/>
      <c r="Q342" s="154"/>
      <c r="R342" s="157"/>
      <c r="T342" s="158"/>
      <c r="U342" s="154"/>
      <c r="V342" s="154"/>
      <c r="W342" s="154"/>
      <c r="X342" s="154"/>
      <c r="Y342" s="154"/>
      <c r="Z342" s="154"/>
      <c r="AA342" s="159"/>
      <c r="AT342" s="160" t="s">
        <v>156</v>
      </c>
      <c r="AU342" s="160" t="s">
        <v>153</v>
      </c>
      <c r="AV342" s="11" t="s">
        <v>152</v>
      </c>
      <c r="AW342" s="11" t="s">
        <v>29</v>
      </c>
      <c r="AX342" s="11" t="s">
        <v>79</v>
      </c>
      <c r="AY342" s="160" t="s">
        <v>147</v>
      </c>
    </row>
    <row r="343" spans="2:65" s="1" customFormat="1" ht="31.5" customHeight="1" x14ac:dyDescent="0.3">
      <c r="B343" s="134"/>
      <c r="C343" s="169" t="s">
        <v>485</v>
      </c>
      <c r="D343" s="169" t="s">
        <v>188</v>
      </c>
      <c r="E343" s="170" t="s">
        <v>486</v>
      </c>
      <c r="F343" s="241" t="s">
        <v>487</v>
      </c>
      <c r="G343" s="242"/>
      <c r="H343" s="242"/>
      <c r="I343" s="242"/>
      <c r="J343" s="171" t="s">
        <v>196</v>
      </c>
      <c r="K343" s="172">
        <v>1.0469999999999999</v>
      </c>
      <c r="L343" s="243">
        <v>0</v>
      </c>
      <c r="M343" s="242"/>
      <c r="N343" s="243">
        <f>ROUND(L343*K343,3)</f>
        <v>0</v>
      </c>
      <c r="O343" s="222"/>
      <c r="P343" s="222"/>
      <c r="Q343" s="222"/>
      <c r="R343" s="139"/>
      <c r="T343" s="140" t="s">
        <v>3</v>
      </c>
      <c r="U343" s="39" t="s">
        <v>39</v>
      </c>
      <c r="V343" s="141">
        <v>0</v>
      </c>
      <c r="W343" s="141">
        <f>V343*K343</f>
        <v>0</v>
      </c>
      <c r="X343" s="141">
        <v>4.2500000000000003E-3</v>
      </c>
      <c r="Y343" s="141">
        <f>X343*K343</f>
        <v>4.4497499999999997E-3</v>
      </c>
      <c r="Z343" s="141">
        <v>0</v>
      </c>
      <c r="AA343" s="142">
        <f>Z343*K343</f>
        <v>0</v>
      </c>
      <c r="AR343" s="16" t="s">
        <v>300</v>
      </c>
      <c r="AT343" s="16" t="s">
        <v>188</v>
      </c>
      <c r="AU343" s="16" t="s">
        <v>153</v>
      </c>
      <c r="AY343" s="16" t="s">
        <v>147</v>
      </c>
      <c r="BE343" s="143">
        <f>IF(U343="základná",N343,0)</f>
        <v>0</v>
      </c>
      <c r="BF343" s="143">
        <f>IF(U343="znížená",N343,0)</f>
        <v>0</v>
      </c>
      <c r="BG343" s="143">
        <f>IF(U343="zákl. prenesená",N343,0)</f>
        <v>0</v>
      </c>
      <c r="BH343" s="143">
        <f>IF(U343="zníž. prenesená",N343,0)</f>
        <v>0</v>
      </c>
      <c r="BI343" s="143">
        <f>IF(U343="nulová",N343,0)</f>
        <v>0</v>
      </c>
      <c r="BJ343" s="16" t="s">
        <v>153</v>
      </c>
      <c r="BK343" s="144">
        <f>ROUND(L343*K343,3)</f>
        <v>0</v>
      </c>
      <c r="BL343" s="16" t="s">
        <v>227</v>
      </c>
      <c r="BM343" s="16" t="s">
        <v>488</v>
      </c>
    </row>
    <row r="344" spans="2:65" s="1" customFormat="1" ht="31.5" customHeight="1" x14ac:dyDescent="0.3">
      <c r="B344" s="134"/>
      <c r="C344" s="135" t="s">
        <v>489</v>
      </c>
      <c r="D344" s="135" t="s">
        <v>148</v>
      </c>
      <c r="E344" s="136" t="s">
        <v>490</v>
      </c>
      <c r="F344" s="234" t="s">
        <v>491</v>
      </c>
      <c r="G344" s="222"/>
      <c r="H344" s="222"/>
      <c r="I344" s="222"/>
      <c r="J344" s="137" t="s">
        <v>196</v>
      </c>
      <c r="K344" s="138">
        <v>27.686</v>
      </c>
      <c r="L344" s="221">
        <v>0</v>
      </c>
      <c r="M344" s="222"/>
      <c r="N344" s="221">
        <f>ROUND(L344*K344,3)</f>
        <v>0</v>
      </c>
      <c r="O344" s="222"/>
      <c r="P344" s="222"/>
      <c r="Q344" s="222"/>
      <c r="R344" s="139"/>
      <c r="T344" s="140" t="s">
        <v>3</v>
      </c>
      <c r="U344" s="39" t="s">
        <v>39</v>
      </c>
      <c r="V344" s="141">
        <v>0.10199999999999999</v>
      </c>
      <c r="W344" s="141">
        <f>V344*K344</f>
        <v>2.8239719999999999</v>
      </c>
      <c r="X344" s="141">
        <v>2.2000000000000001E-3</v>
      </c>
      <c r="Y344" s="141">
        <f>X344*K344</f>
        <v>6.0909200000000004E-2</v>
      </c>
      <c r="Z344" s="141">
        <v>0</v>
      </c>
      <c r="AA344" s="142">
        <f>Z344*K344</f>
        <v>0</v>
      </c>
      <c r="AR344" s="16" t="s">
        <v>227</v>
      </c>
      <c r="AT344" s="16" t="s">
        <v>148</v>
      </c>
      <c r="AU344" s="16" t="s">
        <v>153</v>
      </c>
      <c r="AY344" s="16" t="s">
        <v>147</v>
      </c>
      <c r="BE344" s="143">
        <f>IF(U344="základná",N344,0)</f>
        <v>0</v>
      </c>
      <c r="BF344" s="143">
        <f>IF(U344="znížená",N344,0)</f>
        <v>0</v>
      </c>
      <c r="BG344" s="143">
        <f>IF(U344="zákl. prenesená",N344,0)</f>
        <v>0</v>
      </c>
      <c r="BH344" s="143">
        <f>IF(U344="zníž. prenesená",N344,0)</f>
        <v>0</v>
      </c>
      <c r="BI344" s="143">
        <f>IF(U344="nulová",N344,0)</f>
        <v>0</v>
      </c>
      <c r="BJ344" s="16" t="s">
        <v>153</v>
      </c>
      <c r="BK344" s="144">
        <f>ROUND(L344*K344,3)</f>
        <v>0</v>
      </c>
      <c r="BL344" s="16" t="s">
        <v>227</v>
      </c>
      <c r="BM344" s="16" t="s">
        <v>492</v>
      </c>
    </row>
    <row r="345" spans="2:65" s="12" customFormat="1" ht="22.5" customHeight="1" x14ac:dyDescent="0.3">
      <c r="B345" s="161"/>
      <c r="C345" s="162"/>
      <c r="D345" s="162"/>
      <c r="E345" s="163" t="s">
        <v>3</v>
      </c>
      <c r="F345" s="245" t="s">
        <v>477</v>
      </c>
      <c r="G345" s="246"/>
      <c r="H345" s="246"/>
      <c r="I345" s="246"/>
      <c r="J345" s="162"/>
      <c r="K345" s="164" t="s">
        <v>3</v>
      </c>
      <c r="L345" s="162"/>
      <c r="M345" s="162"/>
      <c r="N345" s="162"/>
      <c r="O345" s="162"/>
      <c r="P345" s="162"/>
      <c r="Q345" s="162"/>
      <c r="R345" s="165"/>
      <c r="T345" s="166"/>
      <c r="U345" s="162"/>
      <c r="V345" s="162"/>
      <c r="W345" s="162"/>
      <c r="X345" s="162"/>
      <c r="Y345" s="162"/>
      <c r="Z345" s="162"/>
      <c r="AA345" s="167"/>
      <c r="AT345" s="168" t="s">
        <v>156</v>
      </c>
      <c r="AU345" s="168" t="s">
        <v>153</v>
      </c>
      <c r="AV345" s="12" t="s">
        <v>79</v>
      </c>
      <c r="AW345" s="12" t="s">
        <v>29</v>
      </c>
      <c r="AX345" s="12" t="s">
        <v>72</v>
      </c>
      <c r="AY345" s="168" t="s">
        <v>147</v>
      </c>
    </row>
    <row r="346" spans="2:65" s="10" customFormat="1" ht="22.5" customHeight="1" x14ac:dyDescent="0.3">
      <c r="B346" s="145"/>
      <c r="C346" s="146"/>
      <c r="D346" s="146"/>
      <c r="E346" s="147" t="s">
        <v>3</v>
      </c>
      <c r="F346" s="244" t="s">
        <v>493</v>
      </c>
      <c r="G346" s="238"/>
      <c r="H346" s="238"/>
      <c r="I346" s="238"/>
      <c r="J346" s="146"/>
      <c r="K346" s="148">
        <v>27.686</v>
      </c>
      <c r="L346" s="146"/>
      <c r="M346" s="146"/>
      <c r="N346" s="146"/>
      <c r="O346" s="146"/>
      <c r="P346" s="146"/>
      <c r="Q346" s="146"/>
      <c r="R346" s="149"/>
      <c r="T346" s="150"/>
      <c r="U346" s="146"/>
      <c r="V346" s="146"/>
      <c r="W346" s="146"/>
      <c r="X346" s="146"/>
      <c r="Y346" s="146"/>
      <c r="Z346" s="146"/>
      <c r="AA346" s="151"/>
      <c r="AT346" s="152" t="s">
        <v>156</v>
      </c>
      <c r="AU346" s="152" t="s">
        <v>153</v>
      </c>
      <c r="AV346" s="10" t="s">
        <v>153</v>
      </c>
      <c r="AW346" s="10" t="s">
        <v>29</v>
      </c>
      <c r="AX346" s="10" t="s">
        <v>72</v>
      </c>
      <c r="AY346" s="152" t="s">
        <v>147</v>
      </c>
    </row>
    <row r="347" spans="2:65" s="11" customFormat="1" ht="22.5" customHeight="1" x14ac:dyDescent="0.3">
      <c r="B347" s="153"/>
      <c r="C347" s="154"/>
      <c r="D347" s="154"/>
      <c r="E347" s="155" t="s">
        <v>3</v>
      </c>
      <c r="F347" s="239" t="s">
        <v>160</v>
      </c>
      <c r="G347" s="240"/>
      <c r="H347" s="240"/>
      <c r="I347" s="240"/>
      <c r="J347" s="154"/>
      <c r="K347" s="156">
        <v>27.686</v>
      </c>
      <c r="L347" s="154"/>
      <c r="M347" s="154"/>
      <c r="N347" s="154"/>
      <c r="O347" s="154"/>
      <c r="P347" s="154"/>
      <c r="Q347" s="154"/>
      <c r="R347" s="157"/>
      <c r="T347" s="158"/>
      <c r="U347" s="154"/>
      <c r="V347" s="154"/>
      <c r="W347" s="154"/>
      <c r="X347" s="154"/>
      <c r="Y347" s="154"/>
      <c r="Z347" s="154"/>
      <c r="AA347" s="159"/>
      <c r="AT347" s="160" t="s">
        <v>156</v>
      </c>
      <c r="AU347" s="160" t="s">
        <v>153</v>
      </c>
      <c r="AV347" s="11" t="s">
        <v>152</v>
      </c>
      <c r="AW347" s="11" t="s">
        <v>29</v>
      </c>
      <c r="AX347" s="11" t="s">
        <v>79</v>
      </c>
      <c r="AY347" s="160" t="s">
        <v>147</v>
      </c>
    </row>
    <row r="348" spans="2:65" s="1" customFormat="1" ht="44.25" customHeight="1" x14ac:dyDescent="0.3">
      <c r="B348" s="134"/>
      <c r="C348" s="135" t="s">
        <v>494</v>
      </c>
      <c r="D348" s="135" t="s">
        <v>148</v>
      </c>
      <c r="E348" s="136" t="s">
        <v>495</v>
      </c>
      <c r="F348" s="234" t="s">
        <v>496</v>
      </c>
      <c r="G348" s="222"/>
      <c r="H348" s="222"/>
      <c r="I348" s="222"/>
      <c r="J348" s="137" t="s">
        <v>196</v>
      </c>
      <c r="K348" s="138">
        <v>13.49</v>
      </c>
      <c r="L348" s="221">
        <v>0</v>
      </c>
      <c r="M348" s="222"/>
      <c r="N348" s="221">
        <f>ROUND(L348*K348,3)</f>
        <v>0</v>
      </c>
      <c r="O348" s="222"/>
      <c r="P348" s="222"/>
      <c r="Q348" s="222"/>
      <c r="R348" s="139"/>
      <c r="T348" s="140" t="s">
        <v>3</v>
      </c>
      <c r="U348" s="39" t="s">
        <v>39</v>
      </c>
      <c r="V348" s="141">
        <v>0.14099999999999999</v>
      </c>
      <c r="W348" s="141">
        <f>V348*K348</f>
        <v>1.9020899999999998</v>
      </c>
      <c r="X348" s="141">
        <v>1.42E-3</v>
      </c>
      <c r="Y348" s="141">
        <f>X348*K348</f>
        <v>1.9155800000000001E-2</v>
      </c>
      <c r="Z348" s="141">
        <v>0</v>
      </c>
      <c r="AA348" s="142">
        <f>Z348*K348</f>
        <v>0</v>
      </c>
      <c r="AR348" s="16" t="s">
        <v>227</v>
      </c>
      <c r="AT348" s="16" t="s">
        <v>148</v>
      </c>
      <c r="AU348" s="16" t="s">
        <v>153</v>
      </c>
      <c r="AY348" s="16" t="s">
        <v>147</v>
      </c>
      <c r="BE348" s="143">
        <f>IF(U348="základná",N348,0)</f>
        <v>0</v>
      </c>
      <c r="BF348" s="143">
        <f>IF(U348="znížená",N348,0)</f>
        <v>0</v>
      </c>
      <c r="BG348" s="143">
        <f>IF(U348="zákl. prenesená",N348,0)</f>
        <v>0</v>
      </c>
      <c r="BH348" s="143">
        <f>IF(U348="zníž. prenesená",N348,0)</f>
        <v>0</v>
      </c>
      <c r="BI348" s="143">
        <f>IF(U348="nulová",N348,0)</f>
        <v>0</v>
      </c>
      <c r="BJ348" s="16" t="s">
        <v>153</v>
      </c>
      <c r="BK348" s="144">
        <f>ROUND(L348*K348,3)</f>
        <v>0</v>
      </c>
      <c r="BL348" s="16" t="s">
        <v>227</v>
      </c>
      <c r="BM348" s="16" t="s">
        <v>497</v>
      </c>
    </row>
    <row r="349" spans="2:65" s="12" customFormat="1" ht="22.5" customHeight="1" x14ac:dyDescent="0.3">
      <c r="B349" s="161"/>
      <c r="C349" s="162"/>
      <c r="D349" s="162"/>
      <c r="E349" s="163" t="s">
        <v>3</v>
      </c>
      <c r="F349" s="245" t="s">
        <v>498</v>
      </c>
      <c r="G349" s="246"/>
      <c r="H349" s="246"/>
      <c r="I349" s="246"/>
      <c r="J349" s="162"/>
      <c r="K349" s="164" t="s">
        <v>3</v>
      </c>
      <c r="L349" s="162"/>
      <c r="M349" s="162"/>
      <c r="N349" s="162"/>
      <c r="O349" s="162"/>
      <c r="P349" s="162"/>
      <c r="Q349" s="162"/>
      <c r="R349" s="165"/>
      <c r="T349" s="166"/>
      <c r="U349" s="162"/>
      <c r="V349" s="162"/>
      <c r="W349" s="162"/>
      <c r="X349" s="162"/>
      <c r="Y349" s="162"/>
      <c r="Z349" s="162"/>
      <c r="AA349" s="167"/>
      <c r="AT349" s="168" t="s">
        <v>156</v>
      </c>
      <c r="AU349" s="168" t="s">
        <v>153</v>
      </c>
      <c r="AV349" s="12" t="s">
        <v>79</v>
      </c>
      <c r="AW349" s="12" t="s">
        <v>29</v>
      </c>
      <c r="AX349" s="12" t="s">
        <v>72</v>
      </c>
      <c r="AY349" s="168" t="s">
        <v>147</v>
      </c>
    </row>
    <row r="350" spans="2:65" s="10" customFormat="1" ht="22.5" customHeight="1" x14ac:dyDescent="0.3">
      <c r="B350" s="145"/>
      <c r="C350" s="146"/>
      <c r="D350" s="146"/>
      <c r="E350" s="147" t="s">
        <v>3</v>
      </c>
      <c r="F350" s="244" t="s">
        <v>499</v>
      </c>
      <c r="G350" s="238"/>
      <c r="H350" s="238"/>
      <c r="I350" s="238"/>
      <c r="J350" s="146"/>
      <c r="K350" s="148">
        <v>13.49</v>
      </c>
      <c r="L350" s="146"/>
      <c r="M350" s="146"/>
      <c r="N350" s="146"/>
      <c r="O350" s="146"/>
      <c r="P350" s="146"/>
      <c r="Q350" s="146"/>
      <c r="R350" s="149"/>
      <c r="T350" s="150"/>
      <c r="U350" s="146"/>
      <c r="V350" s="146"/>
      <c r="W350" s="146"/>
      <c r="X350" s="146"/>
      <c r="Y350" s="146"/>
      <c r="Z350" s="146"/>
      <c r="AA350" s="151"/>
      <c r="AT350" s="152" t="s">
        <v>156</v>
      </c>
      <c r="AU350" s="152" t="s">
        <v>153</v>
      </c>
      <c r="AV350" s="10" t="s">
        <v>153</v>
      </c>
      <c r="AW350" s="10" t="s">
        <v>29</v>
      </c>
      <c r="AX350" s="10" t="s">
        <v>72</v>
      </c>
      <c r="AY350" s="152" t="s">
        <v>147</v>
      </c>
    </row>
    <row r="351" spans="2:65" s="11" customFormat="1" ht="22.5" customHeight="1" x14ac:dyDescent="0.3">
      <c r="B351" s="153"/>
      <c r="C351" s="154"/>
      <c r="D351" s="154"/>
      <c r="E351" s="155" t="s">
        <v>3</v>
      </c>
      <c r="F351" s="239" t="s">
        <v>160</v>
      </c>
      <c r="G351" s="240"/>
      <c r="H351" s="240"/>
      <c r="I351" s="240"/>
      <c r="J351" s="154"/>
      <c r="K351" s="156">
        <v>13.49</v>
      </c>
      <c r="L351" s="154"/>
      <c r="M351" s="154"/>
      <c r="N351" s="154"/>
      <c r="O351" s="154"/>
      <c r="P351" s="154"/>
      <c r="Q351" s="154"/>
      <c r="R351" s="157"/>
      <c r="T351" s="158"/>
      <c r="U351" s="154"/>
      <c r="V351" s="154"/>
      <c r="W351" s="154"/>
      <c r="X351" s="154"/>
      <c r="Y351" s="154"/>
      <c r="Z351" s="154"/>
      <c r="AA351" s="159"/>
      <c r="AT351" s="160" t="s">
        <v>156</v>
      </c>
      <c r="AU351" s="160" t="s">
        <v>153</v>
      </c>
      <c r="AV351" s="11" t="s">
        <v>152</v>
      </c>
      <c r="AW351" s="11" t="s">
        <v>29</v>
      </c>
      <c r="AX351" s="11" t="s">
        <v>79</v>
      </c>
      <c r="AY351" s="160" t="s">
        <v>147</v>
      </c>
    </row>
    <row r="352" spans="2:65" s="1" customFormat="1" ht="44.25" customHeight="1" x14ac:dyDescent="0.3">
      <c r="B352" s="134"/>
      <c r="C352" s="135" t="s">
        <v>500</v>
      </c>
      <c r="D352" s="135" t="s">
        <v>148</v>
      </c>
      <c r="E352" s="136" t="s">
        <v>501</v>
      </c>
      <c r="F352" s="234" t="s">
        <v>502</v>
      </c>
      <c r="G352" s="222"/>
      <c r="H352" s="222"/>
      <c r="I352" s="222"/>
      <c r="J352" s="137" t="s">
        <v>196</v>
      </c>
      <c r="K352" s="138">
        <v>23.260999999999999</v>
      </c>
      <c r="L352" s="221">
        <v>0</v>
      </c>
      <c r="M352" s="222"/>
      <c r="N352" s="221">
        <f>ROUND(L352*K352,3)</f>
        <v>0</v>
      </c>
      <c r="O352" s="222"/>
      <c r="P352" s="222"/>
      <c r="Q352" s="222"/>
      <c r="R352" s="139"/>
      <c r="T352" s="140" t="s">
        <v>3</v>
      </c>
      <c r="U352" s="39" t="s">
        <v>39</v>
      </c>
      <c r="V352" s="141">
        <v>0.20200000000000001</v>
      </c>
      <c r="W352" s="141">
        <f>V352*K352</f>
        <v>4.6987220000000001</v>
      </c>
      <c r="X352" s="141">
        <v>1.5499999999999999E-3</v>
      </c>
      <c r="Y352" s="141">
        <f>X352*K352</f>
        <v>3.6054549999999998E-2</v>
      </c>
      <c r="Z352" s="141">
        <v>0</v>
      </c>
      <c r="AA352" s="142">
        <f>Z352*K352</f>
        <v>0</v>
      </c>
      <c r="AR352" s="16" t="s">
        <v>227</v>
      </c>
      <c r="AT352" s="16" t="s">
        <v>148</v>
      </c>
      <c r="AU352" s="16" t="s">
        <v>153</v>
      </c>
      <c r="AY352" s="16" t="s">
        <v>147</v>
      </c>
      <c r="BE352" s="143">
        <f>IF(U352="základná",N352,0)</f>
        <v>0</v>
      </c>
      <c r="BF352" s="143">
        <f>IF(U352="znížená",N352,0)</f>
        <v>0</v>
      </c>
      <c r="BG352" s="143">
        <f>IF(U352="zákl. prenesená",N352,0)</f>
        <v>0</v>
      </c>
      <c r="BH352" s="143">
        <f>IF(U352="zníž. prenesená",N352,0)</f>
        <v>0</v>
      </c>
      <c r="BI352" s="143">
        <f>IF(U352="nulová",N352,0)</f>
        <v>0</v>
      </c>
      <c r="BJ352" s="16" t="s">
        <v>153</v>
      </c>
      <c r="BK352" s="144">
        <f>ROUND(L352*K352,3)</f>
        <v>0</v>
      </c>
      <c r="BL352" s="16" t="s">
        <v>227</v>
      </c>
      <c r="BM352" s="16" t="s">
        <v>503</v>
      </c>
    </row>
    <row r="353" spans="2:65" s="12" customFormat="1" ht="22.5" customHeight="1" x14ac:dyDescent="0.3">
      <c r="B353" s="161"/>
      <c r="C353" s="162"/>
      <c r="D353" s="162"/>
      <c r="E353" s="163" t="s">
        <v>3</v>
      </c>
      <c r="F353" s="245" t="s">
        <v>504</v>
      </c>
      <c r="G353" s="246"/>
      <c r="H353" s="246"/>
      <c r="I353" s="246"/>
      <c r="J353" s="162"/>
      <c r="K353" s="164" t="s">
        <v>3</v>
      </c>
      <c r="L353" s="162"/>
      <c r="M353" s="162"/>
      <c r="N353" s="162"/>
      <c r="O353" s="162"/>
      <c r="P353" s="162"/>
      <c r="Q353" s="162"/>
      <c r="R353" s="165"/>
      <c r="T353" s="166"/>
      <c r="U353" s="162"/>
      <c r="V353" s="162"/>
      <c r="W353" s="162"/>
      <c r="X353" s="162"/>
      <c r="Y353" s="162"/>
      <c r="Z353" s="162"/>
      <c r="AA353" s="167"/>
      <c r="AT353" s="168" t="s">
        <v>156</v>
      </c>
      <c r="AU353" s="168" t="s">
        <v>153</v>
      </c>
      <c r="AV353" s="12" t="s">
        <v>79</v>
      </c>
      <c r="AW353" s="12" t="s">
        <v>29</v>
      </c>
      <c r="AX353" s="12" t="s">
        <v>72</v>
      </c>
      <c r="AY353" s="168" t="s">
        <v>147</v>
      </c>
    </row>
    <row r="354" spans="2:65" s="10" customFormat="1" ht="31.5" customHeight="1" x14ac:dyDescent="0.3">
      <c r="B354" s="145"/>
      <c r="C354" s="146"/>
      <c r="D354" s="146"/>
      <c r="E354" s="147" t="s">
        <v>3</v>
      </c>
      <c r="F354" s="244" t="s">
        <v>505</v>
      </c>
      <c r="G354" s="238"/>
      <c r="H354" s="238"/>
      <c r="I354" s="238"/>
      <c r="J354" s="146"/>
      <c r="K354" s="148">
        <v>23.260999999999999</v>
      </c>
      <c r="L354" s="146"/>
      <c r="M354" s="146"/>
      <c r="N354" s="146"/>
      <c r="O354" s="146"/>
      <c r="P354" s="146"/>
      <c r="Q354" s="146"/>
      <c r="R354" s="149"/>
      <c r="T354" s="150"/>
      <c r="U354" s="146"/>
      <c r="V354" s="146"/>
      <c r="W354" s="146"/>
      <c r="X354" s="146"/>
      <c r="Y354" s="146"/>
      <c r="Z354" s="146"/>
      <c r="AA354" s="151"/>
      <c r="AT354" s="152" t="s">
        <v>156</v>
      </c>
      <c r="AU354" s="152" t="s">
        <v>153</v>
      </c>
      <c r="AV354" s="10" t="s">
        <v>153</v>
      </c>
      <c r="AW354" s="10" t="s">
        <v>29</v>
      </c>
      <c r="AX354" s="10" t="s">
        <v>72</v>
      </c>
      <c r="AY354" s="152" t="s">
        <v>147</v>
      </c>
    </row>
    <row r="355" spans="2:65" s="11" customFormat="1" ht="22.5" customHeight="1" x14ac:dyDescent="0.3">
      <c r="B355" s="153"/>
      <c r="C355" s="154"/>
      <c r="D355" s="154"/>
      <c r="E355" s="155" t="s">
        <v>3</v>
      </c>
      <c r="F355" s="239" t="s">
        <v>160</v>
      </c>
      <c r="G355" s="240"/>
      <c r="H355" s="240"/>
      <c r="I355" s="240"/>
      <c r="J355" s="154"/>
      <c r="K355" s="156">
        <v>23.260999999999999</v>
      </c>
      <c r="L355" s="154"/>
      <c r="M355" s="154"/>
      <c r="N355" s="154"/>
      <c r="O355" s="154"/>
      <c r="P355" s="154"/>
      <c r="Q355" s="154"/>
      <c r="R355" s="157"/>
      <c r="T355" s="158"/>
      <c r="U355" s="154"/>
      <c r="V355" s="154"/>
      <c r="W355" s="154"/>
      <c r="X355" s="154"/>
      <c r="Y355" s="154"/>
      <c r="Z355" s="154"/>
      <c r="AA355" s="159"/>
      <c r="AT355" s="160" t="s">
        <v>156</v>
      </c>
      <c r="AU355" s="160" t="s">
        <v>153</v>
      </c>
      <c r="AV355" s="11" t="s">
        <v>152</v>
      </c>
      <c r="AW355" s="11" t="s">
        <v>29</v>
      </c>
      <c r="AX355" s="11" t="s">
        <v>79</v>
      </c>
      <c r="AY355" s="160" t="s">
        <v>147</v>
      </c>
    </row>
    <row r="356" spans="2:65" s="1" customFormat="1" ht="31.5" customHeight="1" x14ac:dyDescent="0.3">
      <c r="B356" s="134"/>
      <c r="C356" s="135" t="s">
        <v>506</v>
      </c>
      <c r="D356" s="135" t="s">
        <v>148</v>
      </c>
      <c r="E356" s="136" t="s">
        <v>507</v>
      </c>
      <c r="F356" s="234" t="s">
        <v>508</v>
      </c>
      <c r="G356" s="222"/>
      <c r="H356" s="222"/>
      <c r="I356" s="222"/>
      <c r="J356" s="137" t="s">
        <v>191</v>
      </c>
      <c r="K356" s="138">
        <v>0.16500000000000001</v>
      </c>
      <c r="L356" s="221">
        <v>0</v>
      </c>
      <c r="M356" s="222"/>
      <c r="N356" s="221">
        <f>ROUND(L356*K356,3)</f>
        <v>0</v>
      </c>
      <c r="O356" s="222"/>
      <c r="P356" s="222"/>
      <c r="Q356" s="222"/>
      <c r="R356" s="139"/>
      <c r="T356" s="140" t="s">
        <v>3</v>
      </c>
      <c r="U356" s="39" t="s">
        <v>39</v>
      </c>
      <c r="V356" s="141">
        <v>1.6120000000000001</v>
      </c>
      <c r="W356" s="141">
        <f>V356*K356</f>
        <v>0.26598000000000005</v>
      </c>
      <c r="X356" s="141">
        <v>0</v>
      </c>
      <c r="Y356" s="141">
        <f>X356*K356</f>
        <v>0</v>
      </c>
      <c r="Z356" s="141">
        <v>0</v>
      </c>
      <c r="AA356" s="142">
        <f>Z356*K356</f>
        <v>0</v>
      </c>
      <c r="AR356" s="16" t="s">
        <v>227</v>
      </c>
      <c r="AT356" s="16" t="s">
        <v>148</v>
      </c>
      <c r="AU356" s="16" t="s">
        <v>153</v>
      </c>
      <c r="AY356" s="16" t="s">
        <v>147</v>
      </c>
      <c r="BE356" s="143">
        <f>IF(U356="základná",N356,0)</f>
        <v>0</v>
      </c>
      <c r="BF356" s="143">
        <f>IF(U356="znížená",N356,0)</f>
        <v>0</v>
      </c>
      <c r="BG356" s="143">
        <f>IF(U356="zákl. prenesená",N356,0)</f>
        <v>0</v>
      </c>
      <c r="BH356" s="143">
        <f>IF(U356="zníž. prenesená",N356,0)</f>
        <v>0</v>
      </c>
      <c r="BI356" s="143">
        <f>IF(U356="nulová",N356,0)</f>
        <v>0</v>
      </c>
      <c r="BJ356" s="16" t="s">
        <v>153</v>
      </c>
      <c r="BK356" s="144">
        <f>ROUND(L356*K356,3)</f>
        <v>0</v>
      </c>
      <c r="BL356" s="16" t="s">
        <v>227</v>
      </c>
      <c r="BM356" s="16" t="s">
        <v>509</v>
      </c>
    </row>
    <row r="357" spans="2:65" s="9" customFormat="1" ht="29.85" customHeight="1" x14ac:dyDescent="0.3">
      <c r="B357" s="123"/>
      <c r="C357" s="124"/>
      <c r="D357" s="133" t="s">
        <v>118</v>
      </c>
      <c r="E357" s="133"/>
      <c r="F357" s="133"/>
      <c r="G357" s="133"/>
      <c r="H357" s="133"/>
      <c r="I357" s="133"/>
      <c r="J357" s="133"/>
      <c r="K357" s="133"/>
      <c r="L357" s="133"/>
      <c r="M357" s="133"/>
      <c r="N357" s="230">
        <f>BK357</f>
        <v>0</v>
      </c>
      <c r="O357" s="231"/>
      <c r="P357" s="231"/>
      <c r="Q357" s="231"/>
      <c r="R357" s="126"/>
      <c r="T357" s="127"/>
      <c r="U357" s="124"/>
      <c r="V357" s="124"/>
      <c r="W357" s="128">
        <f>SUM(W358:W362)</f>
        <v>13.184297999999998</v>
      </c>
      <c r="X357" s="124"/>
      <c r="Y357" s="128">
        <f>SUM(Y358:Y362)</f>
        <v>0.16775999999999999</v>
      </c>
      <c r="Z357" s="124"/>
      <c r="AA357" s="129">
        <f>SUM(AA358:AA362)</f>
        <v>0</v>
      </c>
      <c r="AR357" s="130" t="s">
        <v>153</v>
      </c>
      <c r="AT357" s="131" t="s">
        <v>71</v>
      </c>
      <c r="AU357" s="131" t="s">
        <v>79</v>
      </c>
      <c r="AY357" s="130" t="s">
        <v>147</v>
      </c>
      <c r="BK357" s="132">
        <f>SUM(BK358:BK362)</f>
        <v>0</v>
      </c>
    </row>
    <row r="358" spans="2:65" s="1" customFormat="1" ht="31.5" customHeight="1" x14ac:dyDescent="0.3">
      <c r="B358" s="134"/>
      <c r="C358" s="135" t="s">
        <v>510</v>
      </c>
      <c r="D358" s="135" t="s">
        <v>148</v>
      </c>
      <c r="E358" s="136" t="s">
        <v>511</v>
      </c>
      <c r="F358" s="234" t="s">
        <v>512</v>
      </c>
      <c r="G358" s="222"/>
      <c r="H358" s="222"/>
      <c r="I358" s="222"/>
      <c r="J358" s="137" t="s">
        <v>230</v>
      </c>
      <c r="K358" s="138">
        <v>5</v>
      </c>
      <c r="L358" s="221">
        <v>0</v>
      </c>
      <c r="M358" s="222"/>
      <c r="N358" s="221">
        <f>ROUND(L358*K358,3)</f>
        <v>0</v>
      </c>
      <c r="O358" s="222"/>
      <c r="P358" s="222"/>
      <c r="Q358" s="222"/>
      <c r="R358" s="139"/>
      <c r="T358" s="140" t="s">
        <v>3</v>
      </c>
      <c r="U358" s="39" t="s">
        <v>39</v>
      </c>
      <c r="V358" s="141">
        <v>0.56430000000000002</v>
      </c>
      <c r="W358" s="141">
        <f>V358*K358</f>
        <v>2.8215000000000003</v>
      </c>
      <c r="X358" s="141">
        <v>7.1300000000000001E-3</v>
      </c>
      <c r="Y358" s="141">
        <f>X358*K358</f>
        <v>3.5650000000000001E-2</v>
      </c>
      <c r="Z358" s="141">
        <v>0</v>
      </c>
      <c r="AA358" s="142">
        <f>Z358*K358</f>
        <v>0</v>
      </c>
      <c r="AR358" s="16" t="s">
        <v>227</v>
      </c>
      <c r="AT358" s="16" t="s">
        <v>148</v>
      </c>
      <c r="AU358" s="16" t="s">
        <v>153</v>
      </c>
      <c r="AY358" s="16" t="s">
        <v>147</v>
      </c>
      <c r="BE358" s="143">
        <f>IF(U358="základná",N358,0)</f>
        <v>0</v>
      </c>
      <c r="BF358" s="143">
        <f>IF(U358="znížená",N358,0)</f>
        <v>0</v>
      </c>
      <c r="BG358" s="143">
        <f>IF(U358="zákl. prenesená",N358,0)</f>
        <v>0</v>
      </c>
      <c r="BH358" s="143">
        <f>IF(U358="zníž. prenesená",N358,0)</f>
        <v>0</v>
      </c>
      <c r="BI358" s="143">
        <f>IF(U358="nulová",N358,0)</f>
        <v>0</v>
      </c>
      <c r="BJ358" s="16" t="s">
        <v>153</v>
      </c>
      <c r="BK358" s="144">
        <f>ROUND(L358*K358,3)</f>
        <v>0</v>
      </c>
      <c r="BL358" s="16" t="s">
        <v>227</v>
      </c>
      <c r="BM358" s="16" t="s">
        <v>513</v>
      </c>
    </row>
    <row r="359" spans="2:65" s="1" customFormat="1" ht="31.5" customHeight="1" x14ac:dyDescent="0.3">
      <c r="B359" s="134"/>
      <c r="C359" s="135" t="s">
        <v>514</v>
      </c>
      <c r="D359" s="135" t="s">
        <v>148</v>
      </c>
      <c r="E359" s="136" t="s">
        <v>515</v>
      </c>
      <c r="F359" s="234" t="s">
        <v>516</v>
      </c>
      <c r="G359" s="222"/>
      <c r="H359" s="222"/>
      <c r="I359" s="222"/>
      <c r="J359" s="137" t="s">
        <v>230</v>
      </c>
      <c r="K359" s="138">
        <v>10</v>
      </c>
      <c r="L359" s="221">
        <v>0</v>
      </c>
      <c r="M359" s="222"/>
      <c r="N359" s="221">
        <f>ROUND(L359*K359,3)</f>
        <v>0</v>
      </c>
      <c r="O359" s="222"/>
      <c r="P359" s="222"/>
      <c r="Q359" s="222"/>
      <c r="R359" s="139"/>
      <c r="T359" s="140" t="s">
        <v>3</v>
      </c>
      <c r="U359" s="39" t="s">
        <v>39</v>
      </c>
      <c r="V359" s="141">
        <v>0.78174999999999994</v>
      </c>
      <c r="W359" s="141">
        <f>V359*K359</f>
        <v>7.817499999999999</v>
      </c>
      <c r="X359" s="141">
        <v>7.4099999999999999E-3</v>
      </c>
      <c r="Y359" s="141">
        <f>X359*K359</f>
        <v>7.4099999999999999E-2</v>
      </c>
      <c r="Z359" s="141">
        <v>0</v>
      </c>
      <c r="AA359" s="142">
        <f>Z359*K359</f>
        <v>0</v>
      </c>
      <c r="AR359" s="16" t="s">
        <v>227</v>
      </c>
      <c r="AT359" s="16" t="s">
        <v>148</v>
      </c>
      <c r="AU359" s="16" t="s">
        <v>153</v>
      </c>
      <c r="AY359" s="16" t="s">
        <v>147</v>
      </c>
      <c r="BE359" s="143">
        <f>IF(U359="základná",N359,0)</f>
        <v>0</v>
      </c>
      <c r="BF359" s="143">
        <f>IF(U359="znížená",N359,0)</f>
        <v>0</v>
      </c>
      <c r="BG359" s="143">
        <f>IF(U359="zákl. prenesená",N359,0)</f>
        <v>0</v>
      </c>
      <c r="BH359" s="143">
        <f>IF(U359="zníž. prenesená",N359,0)</f>
        <v>0</v>
      </c>
      <c r="BI359" s="143">
        <f>IF(U359="nulová",N359,0)</f>
        <v>0</v>
      </c>
      <c r="BJ359" s="16" t="s">
        <v>153</v>
      </c>
      <c r="BK359" s="144">
        <f>ROUND(L359*K359,3)</f>
        <v>0</v>
      </c>
      <c r="BL359" s="16" t="s">
        <v>227</v>
      </c>
      <c r="BM359" s="16" t="s">
        <v>517</v>
      </c>
    </row>
    <row r="360" spans="2:65" s="1" customFormat="1" ht="22.5" customHeight="1" x14ac:dyDescent="0.3">
      <c r="B360" s="134"/>
      <c r="C360" s="135" t="s">
        <v>518</v>
      </c>
      <c r="D360" s="135" t="s">
        <v>148</v>
      </c>
      <c r="E360" s="136" t="s">
        <v>519</v>
      </c>
      <c r="F360" s="234" t="s">
        <v>520</v>
      </c>
      <c r="G360" s="222"/>
      <c r="H360" s="222"/>
      <c r="I360" s="222"/>
      <c r="J360" s="137" t="s">
        <v>521</v>
      </c>
      <c r="K360" s="138">
        <v>1</v>
      </c>
      <c r="L360" s="221">
        <v>0</v>
      </c>
      <c r="M360" s="222"/>
      <c r="N360" s="221">
        <f>ROUND(L360*K360,3)</f>
        <v>0</v>
      </c>
      <c r="O360" s="222"/>
      <c r="P360" s="222"/>
      <c r="Q360" s="222"/>
      <c r="R360" s="139"/>
      <c r="T360" s="140" t="s">
        <v>3</v>
      </c>
      <c r="U360" s="39" t="s">
        <v>39</v>
      </c>
      <c r="V360" s="141">
        <v>0.78174999999999994</v>
      </c>
      <c r="W360" s="141">
        <f>V360*K360</f>
        <v>0.78174999999999994</v>
      </c>
      <c r="X360" s="141">
        <v>7.4099999999999999E-3</v>
      </c>
      <c r="Y360" s="141">
        <f>X360*K360</f>
        <v>7.4099999999999999E-3</v>
      </c>
      <c r="Z360" s="141">
        <v>0</v>
      </c>
      <c r="AA360" s="142">
        <f>Z360*K360</f>
        <v>0</v>
      </c>
      <c r="AR360" s="16" t="s">
        <v>227</v>
      </c>
      <c r="AT360" s="16" t="s">
        <v>148</v>
      </c>
      <c r="AU360" s="16" t="s">
        <v>153</v>
      </c>
      <c r="AY360" s="16" t="s">
        <v>147</v>
      </c>
      <c r="BE360" s="143">
        <f>IF(U360="základná",N360,0)</f>
        <v>0</v>
      </c>
      <c r="BF360" s="143">
        <f>IF(U360="znížená",N360,0)</f>
        <v>0</v>
      </c>
      <c r="BG360" s="143">
        <f>IF(U360="zákl. prenesená",N360,0)</f>
        <v>0</v>
      </c>
      <c r="BH360" s="143">
        <f>IF(U360="zníž. prenesená",N360,0)</f>
        <v>0</v>
      </c>
      <c r="BI360" s="143">
        <f>IF(U360="nulová",N360,0)</f>
        <v>0</v>
      </c>
      <c r="BJ360" s="16" t="s">
        <v>153</v>
      </c>
      <c r="BK360" s="144">
        <f>ROUND(L360*K360,3)</f>
        <v>0</v>
      </c>
      <c r="BL360" s="16" t="s">
        <v>227</v>
      </c>
      <c r="BM360" s="16" t="s">
        <v>522</v>
      </c>
    </row>
    <row r="361" spans="2:65" s="1" customFormat="1" ht="31.5" customHeight="1" x14ac:dyDescent="0.3">
      <c r="B361" s="134"/>
      <c r="C361" s="135" t="s">
        <v>523</v>
      </c>
      <c r="D361" s="135" t="s">
        <v>148</v>
      </c>
      <c r="E361" s="136" t="s">
        <v>524</v>
      </c>
      <c r="F361" s="234" t="s">
        <v>525</v>
      </c>
      <c r="G361" s="222"/>
      <c r="H361" s="222"/>
      <c r="I361" s="222"/>
      <c r="J361" s="137" t="s">
        <v>205</v>
      </c>
      <c r="K361" s="138">
        <v>2</v>
      </c>
      <c r="L361" s="221">
        <v>0</v>
      </c>
      <c r="M361" s="222"/>
      <c r="N361" s="221">
        <f>ROUND(L361*K361,3)</f>
        <v>0</v>
      </c>
      <c r="O361" s="222"/>
      <c r="P361" s="222"/>
      <c r="Q361" s="222"/>
      <c r="R361" s="139"/>
      <c r="T361" s="140" t="s">
        <v>3</v>
      </c>
      <c r="U361" s="39" t="s">
        <v>39</v>
      </c>
      <c r="V361" s="141">
        <v>0.75988999999999995</v>
      </c>
      <c r="W361" s="141">
        <f>V361*K361</f>
        <v>1.5197799999999999</v>
      </c>
      <c r="X361" s="141">
        <v>2.53E-2</v>
      </c>
      <c r="Y361" s="141">
        <f>X361*K361</f>
        <v>5.0599999999999999E-2</v>
      </c>
      <c r="Z361" s="141">
        <v>0</v>
      </c>
      <c r="AA361" s="142">
        <f>Z361*K361</f>
        <v>0</v>
      </c>
      <c r="AR361" s="16" t="s">
        <v>227</v>
      </c>
      <c r="AT361" s="16" t="s">
        <v>148</v>
      </c>
      <c r="AU361" s="16" t="s">
        <v>153</v>
      </c>
      <c r="AY361" s="16" t="s">
        <v>147</v>
      </c>
      <c r="BE361" s="143">
        <f>IF(U361="základná",N361,0)</f>
        <v>0</v>
      </c>
      <c r="BF361" s="143">
        <f>IF(U361="znížená",N361,0)</f>
        <v>0</v>
      </c>
      <c r="BG361" s="143">
        <f>IF(U361="zákl. prenesená",N361,0)</f>
        <v>0</v>
      </c>
      <c r="BH361" s="143">
        <f>IF(U361="zníž. prenesená",N361,0)</f>
        <v>0</v>
      </c>
      <c r="BI361" s="143">
        <f>IF(U361="nulová",N361,0)</f>
        <v>0</v>
      </c>
      <c r="BJ361" s="16" t="s">
        <v>153</v>
      </c>
      <c r="BK361" s="144">
        <f>ROUND(L361*K361,3)</f>
        <v>0</v>
      </c>
      <c r="BL361" s="16" t="s">
        <v>227</v>
      </c>
      <c r="BM361" s="16" t="s">
        <v>526</v>
      </c>
    </row>
    <row r="362" spans="2:65" s="1" customFormat="1" ht="31.5" customHeight="1" x14ac:dyDescent="0.3">
      <c r="B362" s="134"/>
      <c r="C362" s="135" t="s">
        <v>527</v>
      </c>
      <c r="D362" s="135" t="s">
        <v>148</v>
      </c>
      <c r="E362" s="136" t="s">
        <v>528</v>
      </c>
      <c r="F362" s="234" t="s">
        <v>529</v>
      </c>
      <c r="G362" s="222"/>
      <c r="H362" s="222"/>
      <c r="I362" s="222"/>
      <c r="J362" s="137" t="s">
        <v>191</v>
      </c>
      <c r="K362" s="138">
        <v>0.16800000000000001</v>
      </c>
      <c r="L362" s="221">
        <v>0</v>
      </c>
      <c r="M362" s="222"/>
      <c r="N362" s="221">
        <f>ROUND(L362*K362,3)</f>
        <v>0</v>
      </c>
      <c r="O362" s="222"/>
      <c r="P362" s="222"/>
      <c r="Q362" s="222"/>
      <c r="R362" s="139"/>
      <c r="T362" s="140" t="s">
        <v>3</v>
      </c>
      <c r="U362" s="39" t="s">
        <v>39</v>
      </c>
      <c r="V362" s="141">
        <v>1.4510000000000001</v>
      </c>
      <c r="W362" s="141">
        <f>V362*K362</f>
        <v>0.24376800000000004</v>
      </c>
      <c r="X362" s="141">
        <v>0</v>
      </c>
      <c r="Y362" s="141">
        <f>X362*K362</f>
        <v>0</v>
      </c>
      <c r="Z362" s="141">
        <v>0</v>
      </c>
      <c r="AA362" s="142">
        <f>Z362*K362</f>
        <v>0</v>
      </c>
      <c r="AR362" s="16" t="s">
        <v>227</v>
      </c>
      <c r="AT362" s="16" t="s">
        <v>148</v>
      </c>
      <c r="AU362" s="16" t="s">
        <v>153</v>
      </c>
      <c r="AY362" s="16" t="s">
        <v>147</v>
      </c>
      <c r="BE362" s="143">
        <f>IF(U362="základná",N362,0)</f>
        <v>0</v>
      </c>
      <c r="BF362" s="143">
        <f>IF(U362="znížená",N362,0)</f>
        <v>0</v>
      </c>
      <c r="BG362" s="143">
        <f>IF(U362="zákl. prenesená",N362,0)</f>
        <v>0</v>
      </c>
      <c r="BH362" s="143">
        <f>IF(U362="zníž. prenesená",N362,0)</f>
        <v>0</v>
      </c>
      <c r="BI362" s="143">
        <f>IF(U362="nulová",N362,0)</f>
        <v>0</v>
      </c>
      <c r="BJ362" s="16" t="s">
        <v>153</v>
      </c>
      <c r="BK362" s="144">
        <f>ROUND(L362*K362,3)</f>
        <v>0</v>
      </c>
      <c r="BL362" s="16" t="s">
        <v>227</v>
      </c>
      <c r="BM362" s="16" t="s">
        <v>530</v>
      </c>
    </row>
    <row r="363" spans="2:65" s="9" customFormat="1" ht="29.85" customHeight="1" x14ac:dyDescent="0.3">
      <c r="B363" s="123"/>
      <c r="C363" s="124"/>
      <c r="D363" s="133" t="s">
        <v>119</v>
      </c>
      <c r="E363" s="133"/>
      <c r="F363" s="133"/>
      <c r="G363" s="133"/>
      <c r="H363" s="133"/>
      <c r="I363" s="133"/>
      <c r="J363" s="133"/>
      <c r="K363" s="133"/>
      <c r="L363" s="133"/>
      <c r="M363" s="133"/>
      <c r="N363" s="230">
        <f>BK363</f>
        <v>0</v>
      </c>
      <c r="O363" s="231"/>
      <c r="P363" s="231"/>
      <c r="Q363" s="231"/>
      <c r="R363" s="126"/>
      <c r="T363" s="127"/>
      <c r="U363" s="124"/>
      <c r="V363" s="124"/>
      <c r="W363" s="128">
        <f>SUM(W364:W367)</f>
        <v>7.9798879999999999</v>
      </c>
      <c r="X363" s="124"/>
      <c r="Y363" s="128">
        <f>SUM(Y364:Y367)</f>
        <v>6.7200000000000003E-3</v>
      </c>
      <c r="Z363" s="124"/>
      <c r="AA363" s="129">
        <f>SUM(AA364:AA367)</f>
        <v>0</v>
      </c>
      <c r="AR363" s="130" t="s">
        <v>153</v>
      </c>
      <c r="AT363" s="131" t="s">
        <v>71</v>
      </c>
      <c r="AU363" s="131" t="s">
        <v>79</v>
      </c>
      <c r="AY363" s="130" t="s">
        <v>147</v>
      </c>
      <c r="BK363" s="132">
        <f>SUM(BK364:BK367)</f>
        <v>0</v>
      </c>
    </row>
    <row r="364" spans="2:65" s="1" customFormat="1" ht="31.5" customHeight="1" x14ac:dyDescent="0.3">
      <c r="B364" s="134"/>
      <c r="C364" s="135" t="s">
        <v>531</v>
      </c>
      <c r="D364" s="135" t="s">
        <v>148</v>
      </c>
      <c r="E364" s="136" t="s">
        <v>532</v>
      </c>
      <c r="F364" s="234" t="s">
        <v>533</v>
      </c>
      <c r="G364" s="222"/>
      <c r="H364" s="222"/>
      <c r="I364" s="222"/>
      <c r="J364" s="137" t="s">
        <v>230</v>
      </c>
      <c r="K364" s="138">
        <v>20</v>
      </c>
      <c r="L364" s="221">
        <v>0</v>
      </c>
      <c r="M364" s="222"/>
      <c r="N364" s="221">
        <f>ROUND(L364*K364,3)</f>
        <v>0</v>
      </c>
      <c r="O364" s="222"/>
      <c r="P364" s="222"/>
      <c r="Q364" s="222"/>
      <c r="R364" s="139"/>
      <c r="T364" s="140" t="s">
        <v>3</v>
      </c>
      <c r="U364" s="39" t="s">
        <v>39</v>
      </c>
      <c r="V364" s="141">
        <v>0.22128999999999999</v>
      </c>
      <c r="W364" s="141">
        <f>V364*K364</f>
        <v>4.4257999999999997</v>
      </c>
      <c r="X364" s="141">
        <v>1.6000000000000001E-4</v>
      </c>
      <c r="Y364" s="141">
        <f>X364*K364</f>
        <v>3.2000000000000002E-3</v>
      </c>
      <c r="Z364" s="141">
        <v>0</v>
      </c>
      <c r="AA364" s="142">
        <f>Z364*K364</f>
        <v>0</v>
      </c>
      <c r="AR364" s="16" t="s">
        <v>227</v>
      </c>
      <c r="AT364" s="16" t="s">
        <v>148</v>
      </c>
      <c r="AU364" s="16" t="s">
        <v>153</v>
      </c>
      <c r="AY364" s="16" t="s">
        <v>147</v>
      </c>
      <c r="BE364" s="143">
        <f>IF(U364="základná",N364,0)</f>
        <v>0</v>
      </c>
      <c r="BF364" s="143">
        <f>IF(U364="znížená",N364,0)</f>
        <v>0</v>
      </c>
      <c r="BG364" s="143">
        <f>IF(U364="zákl. prenesená",N364,0)</f>
        <v>0</v>
      </c>
      <c r="BH364" s="143">
        <f>IF(U364="zníž. prenesená",N364,0)</f>
        <v>0</v>
      </c>
      <c r="BI364" s="143">
        <f>IF(U364="nulová",N364,0)</f>
        <v>0</v>
      </c>
      <c r="BJ364" s="16" t="s">
        <v>153</v>
      </c>
      <c r="BK364" s="144">
        <f>ROUND(L364*K364,3)</f>
        <v>0</v>
      </c>
      <c r="BL364" s="16" t="s">
        <v>227</v>
      </c>
      <c r="BM364" s="16" t="s">
        <v>534</v>
      </c>
    </row>
    <row r="365" spans="2:65" s="1" customFormat="1" ht="31.5" customHeight="1" x14ac:dyDescent="0.3">
      <c r="B365" s="134"/>
      <c r="C365" s="135" t="s">
        <v>535</v>
      </c>
      <c r="D365" s="135" t="s">
        <v>148</v>
      </c>
      <c r="E365" s="136" t="s">
        <v>536</v>
      </c>
      <c r="F365" s="234" t="s">
        <v>537</v>
      </c>
      <c r="G365" s="222"/>
      <c r="H365" s="222"/>
      <c r="I365" s="222"/>
      <c r="J365" s="137" t="s">
        <v>230</v>
      </c>
      <c r="K365" s="138">
        <v>15</v>
      </c>
      <c r="L365" s="221">
        <v>0</v>
      </c>
      <c r="M365" s="222"/>
      <c r="N365" s="221">
        <f>ROUND(L365*K365,3)</f>
        <v>0</v>
      </c>
      <c r="O365" s="222"/>
      <c r="P365" s="222"/>
      <c r="Q365" s="222"/>
      <c r="R365" s="139"/>
      <c r="T365" s="140" t="s">
        <v>3</v>
      </c>
      <c r="U365" s="39" t="s">
        <v>39</v>
      </c>
      <c r="V365" s="141">
        <v>0.22156000000000001</v>
      </c>
      <c r="W365" s="141">
        <f>V365*K365</f>
        <v>3.3233999999999999</v>
      </c>
      <c r="X365" s="141">
        <v>2.2000000000000001E-4</v>
      </c>
      <c r="Y365" s="141">
        <f>X365*K365</f>
        <v>3.3E-3</v>
      </c>
      <c r="Z365" s="141">
        <v>0</v>
      </c>
      <c r="AA365" s="142">
        <f>Z365*K365</f>
        <v>0</v>
      </c>
      <c r="AR365" s="16" t="s">
        <v>227</v>
      </c>
      <c r="AT365" s="16" t="s">
        <v>148</v>
      </c>
      <c r="AU365" s="16" t="s">
        <v>153</v>
      </c>
      <c r="AY365" s="16" t="s">
        <v>147</v>
      </c>
      <c r="BE365" s="143">
        <f>IF(U365="základná",N365,0)</f>
        <v>0</v>
      </c>
      <c r="BF365" s="143">
        <f>IF(U365="znížená",N365,0)</f>
        <v>0</v>
      </c>
      <c r="BG365" s="143">
        <f>IF(U365="zákl. prenesená",N365,0)</f>
        <v>0</v>
      </c>
      <c r="BH365" s="143">
        <f>IF(U365="zníž. prenesená",N365,0)</f>
        <v>0</v>
      </c>
      <c r="BI365" s="143">
        <f>IF(U365="nulová",N365,0)</f>
        <v>0</v>
      </c>
      <c r="BJ365" s="16" t="s">
        <v>153</v>
      </c>
      <c r="BK365" s="144">
        <f>ROUND(L365*K365,3)</f>
        <v>0</v>
      </c>
      <c r="BL365" s="16" t="s">
        <v>227</v>
      </c>
      <c r="BM365" s="16" t="s">
        <v>538</v>
      </c>
    </row>
    <row r="366" spans="2:65" s="1" customFormat="1" ht="22.5" customHeight="1" x14ac:dyDescent="0.3">
      <c r="B366" s="134"/>
      <c r="C366" s="135" t="s">
        <v>539</v>
      </c>
      <c r="D366" s="135" t="s">
        <v>148</v>
      </c>
      <c r="E366" s="136" t="s">
        <v>540</v>
      </c>
      <c r="F366" s="234" t="s">
        <v>541</v>
      </c>
      <c r="G366" s="222"/>
      <c r="H366" s="222"/>
      <c r="I366" s="222"/>
      <c r="J366" s="137" t="s">
        <v>521</v>
      </c>
      <c r="K366" s="138">
        <v>1</v>
      </c>
      <c r="L366" s="221">
        <v>0</v>
      </c>
      <c r="M366" s="222"/>
      <c r="N366" s="221">
        <f>ROUND(L366*K366,3)</f>
        <v>0</v>
      </c>
      <c r="O366" s="222"/>
      <c r="P366" s="222"/>
      <c r="Q366" s="222"/>
      <c r="R366" s="139"/>
      <c r="T366" s="140" t="s">
        <v>3</v>
      </c>
      <c r="U366" s="39" t="s">
        <v>39</v>
      </c>
      <c r="V366" s="141">
        <v>0.22156000000000001</v>
      </c>
      <c r="W366" s="141">
        <f>V366*K366</f>
        <v>0.22156000000000001</v>
      </c>
      <c r="X366" s="141">
        <v>2.2000000000000001E-4</v>
      </c>
      <c r="Y366" s="141">
        <f>X366*K366</f>
        <v>2.2000000000000001E-4</v>
      </c>
      <c r="Z366" s="141">
        <v>0</v>
      </c>
      <c r="AA366" s="142">
        <f>Z366*K366</f>
        <v>0</v>
      </c>
      <c r="AR366" s="16" t="s">
        <v>227</v>
      </c>
      <c r="AT366" s="16" t="s">
        <v>148</v>
      </c>
      <c r="AU366" s="16" t="s">
        <v>153</v>
      </c>
      <c r="AY366" s="16" t="s">
        <v>147</v>
      </c>
      <c r="BE366" s="143">
        <f>IF(U366="základná",N366,0)</f>
        <v>0</v>
      </c>
      <c r="BF366" s="143">
        <f>IF(U366="znížená",N366,0)</f>
        <v>0</v>
      </c>
      <c r="BG366" s="143">
        <f>IF(U366="zákl. prenesená",N366,0)</f>
        <v>0</v>
      </c>
      <c r="BH366" s="143">
        <f>IF(U366="zníž. prenesená",N366,0)</f>
        <v>0</v>
      </c>
      <c r="BI366" s="143">
        <f>IF(U366="nulová",N366,0)</f>
        <v>0</v>
      </c>
      <c r="BJ366" s="16" t="s">
        <v>153</v>
      </c>
      <c r="BK366" s="144">
        <f>ROUND(L366*K366,3)</f>
        <v>0</v>
      </c>
      <c r="BL366" s="16" t="s">
        <v>227</v>
      </c>
      <c r="BM366" s="16" t="s">
        <v>542</v>
      </c>
    </row>
    <row r="367" spans="2:65" s="1" customFormat="1" ht="31.5" customHeight="1" x14ac:dyDescent="0.3">
      <c r="B367" s="134"/>
      <c r="C367" s="135" t="s">
        <v>543</v>
      </c>
      <c r="D367" s="135" t="s">
        <v>148</v>
      </c>
      <c r="E367" s="136" t="s">
        <v>544</v>
      </c>
      <c r="F367" s="234" t="s">
        <v>545</v>
      </c>
      <c r="G367" s="222"/>
      <c r="H367" s="222"/>
      <c r="I367" s="222"/>
      <c r="J367" s="137" t="s">
        <v>191</v>
      </c>
      <c r="K367" s="138">
        <v>7.0000000000000001E-3</v>
      </c>
      <c r="L367" s="221">
        <v>0</v>
      </c>
      <c r="M367" s="222"/>
      <c r="N367" s="221">
        <f>ROUND(L367*K367,3)</f>
        <v>0</v>
      </c>
      <c r="O367" s="222"/>
      <c r="P367" s="222"/>
      <c r="Q367" s="222"/>
      <c r="R367" s="139"/>
      <c r="T367" s="140" t="s">
        <v>3</v>
      </c>
      <c r="U367" s="39" t="s">
        <v>39</v>
      </c>
      <c r="V367" s="141">
        <v>1.304</v>
      </c>
      <c r="W367" s="141">
        <f>V367*K367</f>
        <v>9.1280000000000007E-3</v>
      </c>
      <c r="X367" s="141">
        <v>0</v>
      </c>
      <c r="Y367" s="141">
        <f>X367*K367</f>
        <v>0</v>
      </c>
      <c r="Z367" s="141">
        <v>0</v>
      </c>
      <c r="AA367" s="142">
        <f>Z367*K367</f>
        <v>0</v>
      </c>
      <c r="AR367" s="16" t="s">
        <v>227</v>
      </c>
      <c r="AT367" s="16" t="s">
        <v>148</v>
      </c>
      <c r="AU367" s="16" t="s">
        <v>153</v>
      </c>
      <c r="AY367" s="16" t="s">
        <v>147</v>
      </c>
      <c r="BE367" s="143">
        <f>IF(U367="základná",N367,0)</f>
        <v>0</v>
      </c>
      <c r="BF367" s="143">
        <f>IF(U367="znížená",N367,0)</f>
        <v>0</v>
      </c>
      <c r="BG367" s="143">
        <f>IF(U367="zákl. prenesená",N367,0)</f>
        <v>0</v>
      </c>
      <c r="BH367" s="143">
        <f>IF(U367="zníž. prenesená",N367,0)</f>
        <v>0</v>
      </c>
      <c r="BI367" s="143">
        <f>IF(U367="nulová",N367,0)</f>
        <v>0</v>
      </c>
      <c r="BJ367" s="16" t="s">
        <v>153</v>
      </c>
      <c r="BK367" s="144">
        <f>ROUND(L367*K367,3)</f>
        <v>0</v>
      </c>
      <c r="BL367" s="16" t="s">
        <v>227</v>
      </c>
      <c r="BM367" s="16" t="s">
        <v>546</v>
      </c>
    </row>
    <row r="368" spans="2:65" s="9" customFormat="1" ht="29.85" customHeight="1" x14ac:dyDescent="0.3">
      <c r="B368" s="123"/>
      <c r="C368" s="124"/>
      <c r="D368" s="133" t="s">
        <v>120</v>
      </c>
      <c r="E368" s="133"/>
      <c r="F368" s="133"/>
      <c r="G368" s="133"/>
      <c r="H368" s="133"/>
      <c r="I368" s="133"/>
      <c r="J368" s="133"/>
      <c r="K368" s="133"/>
      <c r="L368" s="133"/>
      <c r="M368" s="133"/>
      <c r="N368" s="230">
        <f>BK368</f>
        <v>0</v>
      </c>
      <c r="O368" s="231"/>
      <c r="P368" s="231"/>
      <c r="Q368" s="231"/>
      <c r="R368" s="126"/>
      <c r="T368" s="127"/>
      <c r="U368" s="124"/>
      <c r="V368" s="124"/>
      <c r="W368" s="128">
        <f>SUM(W369:W374)</f>
        <v>5.7481100000000005</v>
      </c>
      <c r="X368" s="124"/>
      <c r="Y368" s="128">
        <f>SUM(Y369:Y374)</f>
        <v>0.30500000000000005</v>
      </c>
      <c r="Z368" s="124"/>
      <c r="AA368" s="129">
        <f>SUM(AA369:AA374)</f>
        <v>0</v>
      </c>
      <c r="AR368" s="130" t="s">
        <v>153</v>
      </c>
      <c r="AT368" s="131" t="s">
        <v>71</v>
      </c>
      <c r="AU368" s="131" t="s">
        <v>79</v>
      </c>
      <c r="AY368" s="130" t="s">
        <v>147</v>
      </c>
      <c r="BK368" s="132">
        <f>SUM(BK369:BK374)</f>
        <v>0</v>
      </c>
    </row>
    <row r="369" spans="2:65" s="1" customFormat="1" ht="22.5" customHeight="1" x14ac:dyDescent="0.3">
      <c r="B369" s="134"/>
      <c r="C369" s="135" t="s">
        <v>547</v>
      </c>
      <c r="D369" s="135" t="s">
        <v>148</v>
      </c>
      <c r="E369" s="136" t="s">
        <v>548</v>
      </c>
      <c r="F369" s="234" t="s">
        <v>549</v>
      </c>
      <c r="G369" s="222"/>
      <c r="H369" s="222"/>
      <c r="I369" s="222"/>
      <c r="J369" s="137" t="s">
        <v>521</v>
      </c>
      <c r="K369" s="138">
        <v>1</v>
      </c>
      <c r="L369" s="221">
        <v>0</v>
      </c>
      <c r="M369" s="222"/>
      <c r="N369" s="221">
        <f t="shared" ref="N369:N374" si="30">ROUND(L369*K369,3)</f>
        <v>0</v>
      </c>
      <c r="O369" s="222"/>
      <c r="P369" s="222"/>
      <c r="Q369" s="222"/>
      <c r="R369" s="139"/>
      <c r="T369" s="140" t="s">
        <v>3</v>
      </c>
      <c r="U369" s="39" t="s">
        <v>39</v>
      </c>
      <c r="V369" s="141">
        <v>1.0389999999999999</v>
      </c>
      <c r="W369" s="141">
        <f t="shared" ref="W369:W374" si="31">V369*K369</f>
        <v>1.0389999999999999</v>
      </c>
      <c r="X369" s="141">
        <v>0.1</v>
      </c>
      <c r="Y369" s="141">
        <f t="shared" ref="Y369:Y374" si="32">X369*K369</f>
        <v>0.1</v>
      </c>
      <c r="Z369" s="141">
        <v>0</v>
      </c>
      <c r="AA369" s="142">
        <f t="shared" ref="AA369:AA374" si="33">Z369*K369</f>
        <v>0</v>
      </c>
      <c r="AR369" s="16" t="s">
        <v>227</v>
      </c>
      <c r="AT369" s="16" t="s">
        <v>148</v>
      </c>
      <c r="AU369" s="16" t="s">
        <v>153</v>
      </c>
      <c r="AY369" s="16" t="s">
        <v>147</v>
      </c>
      <c r="BE369" s="143">
        <f t="shared" ref="BE369:BE374" si="34">IF(U369="základná",N369,0)</f>
        <v>0</v>
      </c>
      <c r="BF369" s="143">
        <f t="shared" ref="BF369:BF374" si="35">IF(U369="znížená",N369,0)</f>
        <v>0</v>
      </c>
      <c r="BG369" s="143">
        <f t="shared" ref="BG369:BG374" si="36">IF(U369="zákl. prenesená",N369,0)</f>
        <v>0</v>
      </c>
      <c r="BH369" s="143">
        <f t="shared" ref="BH369:BH374" si="37">IF(U369="zníž. prenesená",N369,0)</f>
        <v>0</v>
      </c>
      <c r="BI369" s="143">
        <f t="shared" ref="BI369:BI374" si="38">IF(U369="nulová",N369,0)</f>
        <v>0</v>
      </c>
      <c r="BJ369" s="16" t="s">
        <v>153</v>
      </c>
      <c r="BK369" s="144">
        <f t="shared" ref="BK369:BK374" si="39">ROUND(L369*K369,3)</f>
        <v>0</v>
      </c>
      <c r="BL369" s="16" t="s">
        <v>227</v>
      </c>
      <c r="BM369" s="16" t="s">
        <v>550</v>
      </c>
    </row>
    <row r="370" spans="2:65" s="1" customFormat="1" ht="31.5" customHeight="1" x14ac:dyDescent="0.3">
      <c r="B370" s="134"/>
      <c r="C370" s="135" t="s">
        <v>551</v>
      </c>
      <c r="D370" s="135" t="s">
        <v>148</v>
      </c>
      <c r="E370" s="136" t="s">
        <v>552</v>
      </c>
      <c r="F370" s="234" t="s">
        <v>553</v>
      </c>
      <c r="G370" s="222"/>
      <c r="H370" s="222"/>
      <c r="I370" s="222"/>
      <c r="J370" s="137" t="s">
        <v>521</v>
      </c>
      <c r="K370" s="138">
        <v>1</v>
      </c>
      <c r="L370" s="221">
        <v>0</v>
      </c>
      <c r="M370" s="222"/>
      <c r="N370" s="221">
        <f t="shared" si="30"/>
        <v>0</v>
      </c>
      <c r="O370" s="222"/>
      <c r="P370" s="222"/>
      <c r="Q370" s="222"/>
      <c r="R370" s="139"/>
      <c r="T370" s="140" t="s">
        <v>3</v>
      </c>
      <c r="U370" s="39" t="s">
        <v>39</v>
      </c>
      <c r="V370" s="141">
        <v>0.92400000000000004</v>
      </c>
      <c r="W370" s="141">
        <f t="shared" si="31"/>
        <v>0.92400000000000004</v>
      </c>
      <c r="X370" s="141">
        <v>0.15</v>
      </c>
      <c r="Y370" s="141">
        <f t="shared" si="32"/>
        <v>0.15</v>
      </c>
      <c r="Z370" s="141">
        <v>0</v>
      </c>
      <c r="AA370" s="142">
        <f t="shared" si="33"/>
        <v>0</v>
      </c>
      <c r="AR370" s="16" t="s">
        <v>227</v>
      </c>
      <c r="AT370" s="16" t="s">
        <v>148</v>
      </c>
      <c r="AU370" s="16" t="s">
        <v>153</v>
      </c>
      <c r="AY370" s="16" t="s">
        <v>147</v>
      </c>
      <c r="BE370" s="143">
        <f t="shared" si="34"/>
        <v>0</v>
      </c>
      <c r="BF370" s="143">
        <f t="shared" si="35"/>
        <v>0</v>
      </c>
      <c r="BG370" s="143">
        <f t="shared" si="36"/>
        <v>0</v>
      </c>
      <c r="BH370" s="143">
        <f t="shared" si="37"/>
        <v>0</v>
      </c>
      <c r="BI370" s="143">
        <f t="shared" si="38"/>
        <v>0</v>
      </c>
      <c r="BJ370" s="16" t="s">
        <v>153</v>
      </c>
      <c r="BK370" s="144">
        <f t="shared" si="39"/>
        <v>0</v>
      </c>
      <c r="BL370" s="16" t="s">
        <v>227</v>
      </c>
      <c r="BM370" s="16" t="s">
        <v>554</v>
      </c>
    </row>
    <row r="371" spans="2:65" s="1" customFormat="1" ht="22.5" customHeight="1" x14ac:dyDescent="0.3">
      <c r="B371" s="134"/>
      <c r="C371" s="135" t="s">
        <v>555</v>
      </c>
      <c r="D371" s="135" t="s">
        <v>148</v>
      </c>
      <c r="E371" s="136" t="s">
        <v>556</v>
      </c>
      <c r="F371" s="234" t="s">
        <v>557</v>
      </c>
      <c r="G371" s="222"/>
      <c r="H371" s="222"/>
      <c r="I371" s="222"/>
      <c r="J371" s="137" t="s">
        <v>558</v>
      </c>
      <c r="K371" s="138">
        <v>1</v>
      </c>
      <c r="L371" s="221">
        <v>0</v>
      </c>
      <c r="M371" s="222"/>
      <c r="N371" s="221">
        <f t="shared" si="30"/>
        <v>0</v>
      </c>
      <c r="O371" s="222"/>
      <c r="P371" s="222"/>
      <c r="Q371" s="222"/>
      <c r="R371" s="139"/>
      <c r="T371" s="140" t="s">
        <v>3</v>
      </c>
      <c r="U371" s="39" t="s">
        <v>39</v>
      </c>
      <c r="V371" s="141">
        <v>0.91700000000000004</v>
      </c>
      <c r="W371" s="141">
        <f t="shared" si="31"/>
        <v>0.91700000000000004</v>
      </c>
      <c r="X371" s="141">
        <v>1.4999999999999999E-2</v>
      </c>
      <c r="Y371" s="141">
        <f t="shared" si="32"/>
        <v>1.4999999999999999E-2</v>
      </c>
      <c r="Z371" s="141">
        <v>0</v>
      </c>
      <c r="AA371" s="142">
        <f t="shared" si="33"/>
        <v>0</v>
      </c>
      <c r="AR371" s="16" t="s">
        <v>227</v>
      </c>
      <c r="AT371" s="16" t="s">
        <v>148</v>
      </c>
      <c r="AU371" s="16" t="s">
        <v>153</v>
      </c>
      <c r="AY371" s="16" t="s">
        <v>147</v>
      </c>
      <c r="BE371" s="143">
        <f t="shared" si="34"/>
        <v>0</v>
      </c>
      <c r="BF371" s="143">
        <f t="shared" si="35"/>
        <v>0</v>
      </c>
      <c r="BG371" s="143">
        <f t="shared" si="36"/>
        <v>0</v>
      </c>
      <c r="BH371" s="143">
        <f t="shared" si="37"/>
        <v>0</v>
      </c>
      <c r="BI371" s="143">
        <f t="shared" si="38"/>
        <v>0</v>
      </c>
      <c r="BJ371" s="16" t="s">
        <v>153</v>
      </c>
      <c r="BK371" s="144">
        <f t="shared" si="39"/>
        <v>0</v>
      </c>
      <c r="BL371" s="16" t="s">
        <v>227</v>
      </c>
      <c r="BM371" s="16" t="s">
        <v>559</v>
      </c>
    </row>
    <row r="372" spans="2:65" s="1" customFormat="1" ht="22.5" customHeight="1" x14ac:dyDescent="0.3">
      <c r="B372" s="134"/>
      <c r="C372" s="135" t="s">
        <v>560</v>
      </c>
      <c r="D372" s="135" t="s">
        <v>148</v>
      </c>
      <c r="E372" s="136" t="s">
        <v>561</v>
      </c>
      <c r="F372" s="234" t="s">
        <v>562</v>
      </c>
      <c r="G372" s="222"/>
      <c r="H372" s="222"/>
      <c r="I372" s="222"/>
      <c r="J372" s="137" t="s">
        <v>558</v>
      </c>
      <c r="K372" s="138">
        <v>1</v>
      </c>
      <c r="L372" s="221">
        <v>0</v>
      </c>
      <c r="M372" s="222"/>
      <c r="N372" s="221">
        <f t="shared" si="30"/>
        <v>0</v>
      </c>
      <c r="O372" s="222"/>
      <c r="P372" s="222"/>
      <c r="Q372" s="222"/>
      <c r="R372" s="139"/>
      <c r="T372" s="140" t="s">
        <v>3</v>
      </c>
      <c r="U372" s="39" t="s">
        <v>39</v>
      </c>
      <c r="V372" s="141">
        <v>1.2050000000000001</v>
      </c>
      <c r="W372" s="141">
        <f t="shared" si="31"/>
        <v>1.2050000000000001</v>
      </c>
      <c r="X372" s="141">
        <v>0.02</v>
      </c>
      <c r="Y372" s="141">
        <f t="shared" si="32"/>
        <v>0.02</v>
      </c>
      <c r="Z372" s="141">
        <v>0</v>
      </c>
      <c r="AA372" s="142">
        <f t="shared" si="33"/>
        <v>0</v>
      </c>
      <c r="AR372" s="16" t="s">
        <v>227</v>
      </c>
      <c r="AT372" s="16" t="s">
        <v>148</v>
      </c>
      <c r="AU372" s="16" t="s">
        <v>153</v>
      </c>
      <c r="AY372" s="16" t="s">
        <v>147</v>
      </c>
      <c r="BE372" s="143">
        <f t="shared" si="34"/>
        <v>0</v>
      </c>
      <c r="BF372" s="143">
        <f t="shared" si="35"/>
        <v>0</v>
      </c>
      <c r="BG372" s="143">
        <f t="shared" si="36"/>
        <v>0</v>
      </c>
      <c r="BH372" s="143">
        <f t="shared" si="37"/>
        <v>0</v>
      </c>
      <c r="BI372" s="143">
        <f t="shared" si="38"/>
        <v>0</v>
      </c>
      <c r="BJ372" s="16" t="s">
        <v>153</v>
      </c>
      <c r="BK372" s="144">
        <f t="shared" si="39"/>
        <v>0</v>
      </c>
      <c r="BL372" s="16" t="s">
        <v>227</v>
      </c>
      <c r="BM372" s="16" t="s">
        <v>563</v>
      </c>
    </row>
    <row r="373" spans="2:65" s="1" customFormat="1" ht="22.5" customHeight="1" x14ac:dyDescent="0.3">
      <c r="B373" s="134"/>
      <c r="C373" s="135" t="s">
        <v>564</v>
      </c>
      <c r="D373" s="135" t="s">
        <v>148</v>
      </c>
      <c r="E373" s="136" t="s">
        <v>565</v>
      </c>
      <c r="F373" s="234" t="s">
        <v>566</v>
      </c>
      <c r="G373" s="222"/>
      <c r="H373" s="222"/>
      <c r="I373" s="222"/>
      <c r="J373" s="137" t="s">
        <v>558</v>
      </c>
      <c r="K373" s="138">
        <v>1</v>
      </c>
      <c r="L373" s="221">
        <v>0</v>
      </c>
      <c r="M373" s="222"/>
      <c r="N373" s="221">
        <f t="shared" si="30"/>
        <v>0</v>
      </c>
      <c r="O373" s="222"/>
      <c r="P373" s="222"/>
      <c r="Q373" s="222"/>
      <c r="R373" s="139"/>
      <c r="T373" s="140" t="s">
        <v>3</v>
      </c>
      <c r="U373" s="39" t="s">
        <v>39</v>
      </c>
      <c r="V373" s="141">
        <v>1.2050000000000001</v>
      </c>
      <c r="W373" s="141">
        <f t="shared" si="31"/>
        <v>1.2050000000000001</v>
      </c>
      <c r="X373" s="141">
        <v>0.02</v>
      </c>
      <c r="Y373" s="141">
        <f t="shared" si="32"/>
        <v>0.02</v>
      </c>
      <c r="Z373" s="141">
        <v>0</v>
      </c>
      <c r="AA373" s="142">
        <f t="shared" si="33"/>
        <v>0</v>
      </c>
      <c r="AR373" s="16" t="s">
        <v>227</v>
      </c>
      <c r="AT373" s="16" t="s">
        <v>148</v>
      </c>
      <c r="AU373" s="16" t="s">
        <v>153</v>
      </c>
      <c r="AY373" s="16" t="s">
        <v>147</v>
      </c>
      <c r="BE373" s="143">
        <f t="shared" si="34"/>
        <v>0</v>
      </c>
      <c r="BF373" s="143">
        <f t="shared" si="35"/>
        <v>0</v>
      </c>
      <c r="BG373" s="143">
        <f t="shared" si="36"/>
        <v>0</v>
      </c>
      <c r="BH373" s="143">
        <f t="shared" si="37"/>
        <v>0</v>
      </c>
      <c r="BI373" s="143">
        <f t="shared" si="38"/>
        <v>0</v>
      </c>
      <c r="BJ373" s="16" t="s">
        <v>153</v>
      </c>
      <c r="BK373" s="144">
        <f t="shared" si="39"/>
        <v>0</v>
      </c>
      <c r="BL373" s="16" t="s">
        <v>227</v>
      </c>
      <c r="BM373" s="16" t="s">
        <v>567</v>
      </c>
    </row>
    <row r="374" spans="2:65" s="1" customFormat="1" ht="31.5" customHeight="1" x14ac:dyDescent="0.3">
      <c r="B374" s="134"/>
      <c r="C374" s="135" t="s">
        <v>568</v>
      </c>
      <c r="D374" s="135" t="s">
        <v>148</v>
      </c>
      <c r="E374" s="136" t="s">
        <v>569</v>
      </c>
      <c r="F374" s="234" t="s">
        <v>570</v>
      </c>
      <c r="G374" s="222"/>
      <c r="H374" s="222"/>
      <c r="I374" s="222"/>
      <c r="J374" s="137" t="s">
        <v>191</v>
      </c>
      <c r="K374" s="138">
        <v>0.30499999999999999</v>
      </c>
      <c r="L374" s="221">
        <v>0</v>
      </c>
      <c r="M374" s="222"/>
      <c r="N374" s="221">
        <f t="shared" si="30"/>
        <v>0</v>
      </c>
      <c r="O374" s="222"/>
      <c r="P374" s="222"/>
      <c r="Q374" s="222"/>
      <c r="R374" s="139"/>
      <c r="T374" s="140" t="s">
        <v>3</v>
      </c>
      <c r="U374" s="39" t="s">
        <v>39</v>
      </c>
      <c r="V374" s="141">
        <v>1.502</v>
      </c>
      <c r="W374" s="141">
        <f t="shared" si="31"/>
        <v>0.45811000000000002</v>
      </c>
      <c r="X374" s="141">
        <v>0</v>
      </c>
      <c r="Y374" s="141">
        <f t="shared" si="32"/>
        <v>0</v>
      </c>
      <c r="Z374" s="141">
        <v>0</v>
      </c>
      <c r="AA374" s="142">
        <f t="shared" si="33"/>
        <v>0</v>
      </c>
      <c r="AR374" s="16" t="s">
        <v>227</v>
      </c>
      <c r="AT374" s="16" t="s">
        <v>148</v>
      </c>
      <c r="AU374" s="16" t="s">
        <v>153</v>
      </c>
      <c r="AY374" s="16" t="s">
        <v>147</v>
      </c>
      <c r="BE374" s="143">
        <f t="shared" si="34"/>
        <v>0</v>
      </c>
      <c r="BF374" s="143">
        <f t="shared" si="35"/>
        <v>0</v>
      </c>
      <c r="BG374" s="143">
        <f t="shared" si="36"/>
        <v>0</v>
      </c>
      <c r="BH374" s="143">
        <f t="shared" si="37"/>
        <v>0</v>
      </c>
      <c r="BI374" s="143">
        <f t="shared" si="38"/>
        <v>0</v>
      </c>
      <c r="BJ374" s="16" t="s">
        <v>153</v>
      </c>
      <c r="BK374" s="144">
        <f t="shared" si="39"/>
        <v>0</v>
      </c>
      <c r="BL374" s="16" t="s">
        <v>227</v>
      </c>
      <c r="BM374" s="16" t="s">
        <v>571</v>
      </c>
    </row>
    <row r="375" spans="2:65" s="9" customFormat="1" ht="29.85" customHeight="1" x14ac:dyDescent="0.3">
      <c r="B375" s="123"/>
      <c r="C375" s="124"/>
      <c r="D375" s="133" t="s">
        <v>121</v>
      </c>
      <c r="E375" s="133"/>
      <c r="F375" s="133"/>
      <c r="G375" s="133"/>
      <c r="H375" s="133"/>
      <c r="I375" s="133"/>
      <c r="J375" s="133"/>
      <c r="K375" s="133"/>
      <c r="L375" s="133"/>
      <c r="M375" s="133"/>
      <c r="N375" s="230">
        <f>BK375</f>
        <v>0</v>
      </c>
      <c r="O375" s="231"/>
      <c r="P375" s="231"/>
      <c r="Q375" s="231"/>
      <c r="R375" s="126"/>
      <c r="T375" s="127"/>
      <c r="U375" s="124"/>
      <c r="V375" s="124"/>
      <c r="W375" s="128">
        <f>SUM(W376:W395)</f>
        <v>173.20944550000002</v>
      </c>
      <c r="X375" s="124"/>
      <c r="Y375" s="128">
        <f>SUM(Y376:Y395)</f>
        <v>5.4874325000000006</v>
      </c>
      <c r="Z375" s="124"/>
      <c r="AA375" s="129">
        <f>SUM(AA376:AA395)</f>
        <v>5.2188150000000002</v>
      </c>
      <c r="AR375" s="130" t="s">
        <v>153</v>
      </c>
      <c r="AT375" s="131" t="s">
        <v>71</v>
      </c>
      <c r="AU375" s="131" t="s">
        <v>79</v>
      </c>
      <c r="AY375" s="130" t="s">
        <v>147</v>
      </c>
      <c r="BK375" s="132">
        <f>SUM(BK376:BK395)</f>
        <v>0</v>
      </c>
    </row>
    <row r="376" spans="2:65" s="1" customFormat="1" ht="31.5" customHeight="1" x14ac:dyDescent="0.3">
      <c r="B376" s="134"/>
      <c r="C376" s="135" t="s">
        <v>572</v>
      </c>
      <c r="D376" s="135" t="s">
        <v>148</v>
      </c>
      <c r="E376" s="136" t="s">
        <v>573</v>
      </c>
      <c r="F376" s="234" t="s">
        <v>574</v>
      </c>
      <c r="G376" s="222"/>
      <c r="H376" s="222"/>
      <c r="I376" s="222"/>
      <c r="J376" s="137" t="s">
        <v>196</v>
      </c>
      <c r="K376" s="138">
        <v>226.905</v>
      </c>
      <c r="L376" s="221">
        <v>0</v>
      </c>
      <c r="M376" s="222"/>
      <c r="N376" s="221">
        <f>ROUND(L376*K376,3)</f>
        <v>0</v>
      </c>
      <c r="O376" s="222"/>
      <c r="P376" s="222"/>
      <c r="Q376" s="222"/>
      <c r="R376" s="139"/>
      <c r="T376" s="140" t="s">
        <v>3</v>
      </c>
      <c r="U376" s="39" t="s">
        <v>39</v>
      </c>
      <c r="V376" s="141">
        <v>0.26400000000000001</v>
      </c>
      <c r="W376" s="141">
        <f>V376*K376</f>
        <v>59.902920000000002</v>
      </c>
      <c r="X376" s="141">
        <v>0</v>
      </c>
      <c r="Y376" s="141">
        <f>X376*K376</f>
        <v>0</v>
      </c>
      <c r="Z376" s="141">
        <v>0</v>
      </c>
      <c r="AA376" s="142">
        <f>Z376*K376</f>
        <v>0</v>
      </c>
      <c r="AR376" s="16" t="s">
        <v>227</v>
      </c>
      <c r="AT376" s="16" t="s">
        <v>148</v>
      </c>
      <c r="AU376" s="16" t="s">
        <v>153</v>
      </c>
      <c r="AY376" s="16" t="s">
        <v>147</v>
      </c>
      <c r="BE376" s="143">
        <f>IF(U376="základná",N376,0)</f>
        <v>0</v>
      </c>
      <c r="BF376" s="143">
        <f>IF(U376="znížená",N376,0)</f>
        <v>0</v>
      </c>
      <c r="BG376" s="143">
        <f>IF(U376="zákl. prenesená",N376,0)</f>
        <v>0</v>
      </c>
      <c r="BH376" s="143">
        <f>IF(U376="zníž. prenesená",N376,0)</f>
        <v>0</v>
      </c>
      <c r="BI376" s="143">
        <f>IF(U376="nulová",N376,0)</f>
        <v>0</v>
      </c>
      <c r="BJ376" s="16" t="s">
        <v>153</v>
      </c>
      <c r="BK376" s="144">
        <f>ROUND(L376*K376,3)</f>
        <v>0</v>
      </c>
      <c r="BL376" s="16" t="s">
        <v>227</v>
      </c>
      <c r="BM376" s="16" t="s">
        <v>575</v>
      </c>
    </row>
    <row r="377" spans="2:65" s="10" customFormat="1" ht="22.5" customHeight="1" x14ac:dyDescent="0.3">
      <c r="B377" s="145"/>
      <c r="C377" s="146"/>
      <c r="D377" s="146"/>
      <c r="E377" s="147" t="s">
        <v>3</v>
      </c>
      <c r="F377" s="237" t="s">
        <v>576</v>
      </c>
      <c r="G377" s="238"/>
      <c r="H377" s="238"/>
      <c r="I377" s="238"/>
      <c r="J377" s="146"/>
      <c r="K377" s="148">
        <v>226.905</v>
      </c>
      <c r="L377" s="146"/>
      <c r="M377" s="146"/>
      <c r="N377" s="146"/>
      <c r="O377" s="146"/>
      <c r="P377" s="146"/>
      <c r="Q377" s="146"/>
      <c r="R377" s="149"/>
      <c r="T377" s="150"/>
      <c r="U377" s="146"/>
      <c r="V377" s="146"/>
      <c r="W377" s="146"/>
      <c r="X377" s="146"/>
      <c r="Y377" s="146"/>
      <c r="Z377" s="146"/>
      <c r="AA377" s="151"/>
      <c r="AT377" s="152" t="s">
        <v>156</v>
      </c>
      <c r="AU377" s="152" t="s">
        <v>153</v>
      </c>
      <c r="AV377" s="10" t="s">
        <v>153</v>
      </c>
      <c r="AW377" s="10" t="s">
        <v>29</v>
      </c>
      <c r="AX377" s="10" t="s">
        <v>72</v>
      </c>
      <c r="AY377" s="152" t="s">
        <v>147</v>
      </c>
    </row>
    <row r="378" spans="2:65" s="11" customFormat="1" ht="22.5" customHeight="1" x14ac:dyDescent="0.3">
      <c r="B378" s="153"/>
      <c r="C378" s="154"/>
      <c r="D378" s="154"/>
      <c r="E378" s="155" t="s">
        <v>3</v>
      </c>
      <c r="F378" s="239" t="s">
        <v>160</v>
      </c>
      <c r="G378" s="240"/>
      <c r="H378" s="240"/>
      <c r="I378" s="240"/>
      <c r="J378" s="154"/>
      <c r="K378" s="156">
        <v>226.905</v>
      </c>
      <c r="L378" s="154"/>
      <c r="M378" s="154"/>
      <c r="N378" s="154"/>
      <c r="O378" s="154"/>
      <c r="P378" s="154"/>
      <c r="Q378" s="154"/>
      <c r="R378" s="157"/>
      <c r="T378" s="158"/>
      <c r="U378" s="154"/>
      <c r="V378" s="154"/>
      <c r="W378" s="154"/>
      <c r="X378" s="154"/>
      <c r="Y378" s="154"/>
      <c r="Z378" s="154"/>
      <c r="AA378" s="159"/>
      <c r="AT378" s="160" t="s">
        <v>156</v>
      </c>
      <c r="AU378" s="160" t="s">
        <v>153</v>
      </c>
      <c r="AV378" s="11" t="s">
        <v>152</v>
      </c>
      <c r="AW378" s="11" t="s">
        <v>29</v>
      </c>
      <c r="AX378" s="11" t="s">
        <v>79</v>
      </c>
      <c r="AY378" s="160" t="s">
        <v>147</v>
      </c>
    </row>
    <row r="379" spans="2:65" s="1" customFormat="1" ht="31.5" customHeight="1" x14ac:dyDescent="0.3">
      <c r="B379" s="134"/>
      <c r="C379" s="169" t="s">
        <v>577</v>
      </c>
      <c r="D379" s="169" t="s">
        <v>188</v>
      </c>
      <c r="E379" s="170" t="s">
        <v>578</v>
      </c>
      <c r="F379" s="241" t="s">
        <v>579</v>
      </c>
      <c r="G379" s="242"/>
      <c r="H379" s="242"/>
      <c r="I379" s="242"/>
      <c r="J379" s="171" t="s">
        <v>151</v>
      </c>
      <c r="K379" s="172">
        <v>5.99</v>
      </c>
      <c r="L379" s="243">
        <v>0</v>
      </c>
      <c r="M379" s="242"/>
      <c r="N379" s="243">
        <f>ROUND(L379*K379,3)</f>
        <v>0</v>
      </c>
      <c r="O379" s="222"/>
      <c r="P379" s="222"/>
      <c r="Q379" s="222"/>
      <c r="R379" s="139"/>
      <c r="T379" s="140" t="s">
        <v>3</v>
      </c>
      <c r="U379" s="39" t="s">
        <v>39</v>
      </c>
      <c r="V379" s="141">
        <v>0</v>
      </c>
      <c r="W379" s="141">
        <f>V379*K379</f>
        <v>0</v>
      </c>
      <c r="X379" s="141">
        <v>0.55000000000000004</v>
      </c>
      <c r="Y379" s="141">
        <f>X379*K379</f>
        <v>3.2945000000000002</v>
      </c>
      <c r="Z379" s="141">
        <v>0</v>
      </c>
      <c r="AA379" s="142">
        <f>Z379*K379</f>
        <v>0</v>
      </c>
      <c r="AR379" s="16" t="s">
        <v>300</v>
      </c>
      <c r="AT379" s="16" t="s">
        <v>188</v>
      </c>
      <c r="AU379" s="16" t="s">
        <v>153</v>
      </c>
      <c r="AY379" s="16" t="s">
        <v>147</v>
      </c>
      <c r="BE379" s="143">
        <f>IF(U379="základná",N379,0)</f>
        <v>0</v>
      </c>
      <c r="BF379" s="143">
        <f>IF(U379="znížená",N379,0)</f>
        <v>0</v>
      </c>
      <c r="BG379" s="143">
        <f>IF(U379="zákl. prenesená",N379,0)</f>
        <v>0</v>
      </c>
      <c r="BH379" s="143">
        <f>IF(U379="zníž. prenesená",N379,0)</f>
        <v>0</v>
      </c>
      <c r="BI379" s="143">
        <f>IF(U379="nulová",N379,0)</f>
        <v>0</v>
      </c>
      <c r="BJ379" s="16" t="s">
        <v>153</v>
      </c>
      <c r="BK379" s="144">
        <f>ROUND(L379*K379,3)</f>
        <v>0</v>
      </c>
      <c r="BL379" s="16" t="s">
        <v>227</v>
      </c>
      <c r="BM379" s="16" t="s">
        <v>580</v>
      </c>
    </row>
    <row r="380" spans="2:65" s="1" customFormat="1" ht="31.5" customHeight="1" x14ac:dyDescent="0.3">
      <c r="B380" s="134"/>
      <c r="C380" s="135" t="s">
        <v>581</v>
      </c>
      <c r="D380" s="135" t="s">
        <v>148</v>
      </c>
      <c r="E380" s="136" t="s">
        <v>582</v>
      </c>
      <c r="F380" s="234" t="s">
        <v>583</v>
      </c>
      <c r="G380" s="222"/>
      <c r="H380" s="222"/>
      <c r="I380" s="222"/>
      <c r="J380" s="137" t="s">
        <v>230</v>
      </c>
      <c r="K380" s="138">
        <v>907.62</v>
      </c>
      <c r="L380" s="221">
        <v>0</v>
      </c>
      <c r="M380" s="222"/>
      <c r="N380" s="221">
        <f>ROUND(L380*K380,3)</f>
        <v>0</v>
      </c>
      <c r="O380" s="222"/>
      <c r="P380" s="222"/>
      <c r="Q380" s="222"/>
      <c r="R380" s="139"/>
      <c r="T380" s="140" t="s">
        <v>3</v>
      </c>
      <c r="U380" s="39" t="s">
        <v>39</v>
      </c>
      <c r="V380" s="141">
        <v>4.5999999999999999E-2</v>
      </c>
      <c r="W380" s="141">
        <f>V380*K380</f>
        <v>41.750520000000002</v>
      </c>
      <c r="X380" s="141">
        <v>0</v>
      </c>
      <c r="Y380" s="141">
        <f>X380*K380</f>
        <v>0</v>
      </c>
      <c r="Z380" s="141">
        <v>0</v>
      </c>
      <c r="AA380" s="142">
        <f>Z380*K380</f>
        <v>0</v>
      </c>
      <c r="AR380" s="16" t="s">
        <v>227</v>
      </c>
      <c r="AT380" s="16" t="s">
        <v>148</v>
      </c>
      <c r="AU380" s="16" t="s">
        <v>153</v>
      </c>
      <c r="AY380" s="16" t="s">
        <v>147</v>
      </c>
      <c r="BE380" s="143">
        <f>IF(U380="základná",N380,0)</f>
        <v>0</v>
      </c>
      <c r="BF380" s="143">
        <f>IF(U380="znížená",N380,0)</f>
        <v>0</v>
      </c>
      <c r="BG380" s="143">
        <f>IF(U380="zákl. prenesená",N380,0)</f>
        <v>0</v>
      </c>
      <c r="BH380" s="143">
        <f>IF(U380="zníž. prenesená",N380,0)</f>
        <v>0</v>
      </c>
      <c r="BI380" s="143">
        <f>IF(U380="nulová",N380,0)</f>
        <v>0</v>
      </c>
      <c r="BJ380" s="16" t="s">
        <v>153</v>
      </c>
      <c r="BK380" s="144">
        <f>ROUND(L380*K380,3)</f>
        <v>0</v>
      </c>
      <c r="BL380" s="16" t="s">
        <v>227</v>
      </c>
      <c r="BM380" s="16" t="s">
        <v>584</v>
      </c>
    </row>
    <row r="381" spans="2:65" s="10" customFormat="1" ht="22.5" customHeight="1" x14ac:dyDescent="0.3">
      <c r="B381" s="145"/>
      <c r="C381" s="146"/>
      <c r="D381" s="146"/>
      <c r="E381" s="147" t="s">
        <v>3</v>
      </c>
      <c r="F381" s="237" t="s">
        <v>585</v>
      </c>
      <c r="G381" s="238"/>
      <c r="H381" s="238"/>
      <c r="I381" s="238"/>
      <c r="J381" s="146"/>
      <c r="K381" s="148">
        <v>907.62</v>
      </c>
      <c r="L381" s="146"/>
      <c r="M381" s="146"/>
      <c r="N381" s="146"/>
      <c r="O381" s="146"/>
      <c r="P381" s="146"/>
      <c r="Q381" s="146"/>
      <c r="R381" s="149"/>
      <c r="T381" s="150"/>
      <c r="U381" s="146"/>
      <c r="V381" s="146"/>
      <c r="W381" s="146"/>
      <c r="X381" s="146"/>
      <c r="Y381" s="146"/>
      <c r="Z381" s="146"/>
      <c r="AA381" s="151"/>
      <c r="AT381" s="152" t="s">
        <v>156</v>
      </c>
      <c r="AU381" s="152" t="s">
        <v>153</v>
      </c>
      <c r="AV381" s="10" t="s">
        <v>153</v>
      </c>
      <c r="AW381" s="10" t="s">
        <v>29</v>
      </c>
      <c r="AX381" s="10" t="s">
        <v>72</v>
      </c>
      <c r="AY381" s="152" t="s">
        <v>147</v>
      </c>
    </row>
    <row r="382" spans="2:65" s="11" customFormat="1" ht="22.5" customHeight="1" x14ac:dyDescent="0.3">
      <c r="B382" s="153"/>
      <c r="C382" s="154"/>
      <c r="D382" s="154"/>
      <c r="E382" s="155" t="s">
        <v>3</v>
      </c>
      <c r="F382" s="239" t="s">
        <v>160</v>
      </c>
      <c r="G382" s="240"/>
      <c r="H382" s="240"/>
      <c r="I382" s="240"/>
      <c r="J382" s="154"/>
      <c r="K382" s="156">
        <v>907.62</v>
      </c>
      <c r="L382" s="154"/>
      <c r="M382" s="154"/>
      <c r="N382" s="154"/>
      <c r="O382" s="154"/>
      <c r="P382" s="154"/>
      <c r="Q382" s="154"/>
      <c r="R382" s="157"/>
      <c r="T382" s="158"/>
      <c r="U382" s="154"/>
      <c r="V382" s="154"/>
      <c r="W382" s="154"/>
      <c r="X382" s="154"/>
      <c r="Y382" s="154"/>
      <c r="Z382" s="154"/>
      <c r="AA382" s="159"/>
      <c r="AT382" s="160" t="s">
        <v>156</v>
      </c>
      <c r="AU382" s="160" t="s">
        <v>153</v>
      </c>
      <c r="AV382" s="11" t="s">
        <v>152</v>
      </c>
      <c r="AW382" s="11" t="s">
        <v>29</v>
      </c>
      <c r="AX382" s="11" t="s">
        <v>79</v>
      </c>
      <c r="AY382" s="160" t="s">
        <v>147</v>
      </c>
    </row>
    <row r="383" spans="2:65" s="1" customFormat="1" ht="31.5" customHeight="1" x14ac:dyDescent="0.3">
      <c r="B383" s="134"/>
      <c r="C383" s="169" t="s">
        <v>586</v>
      </c>
      <c r="D383" s="169" t="s">
        <v>188</v>
      </c>
      <c r="E383" s="170" t="s">
        <v>587</v>
      </c>
      <c r="F383" s="241" t="s">
        <v>588</v>
      </c>
      <c r="G383" s="242"/>
      <c r="H383" s="242"/>
      <c r="I383" s="242"/>
      <c r="J383" s="171" t="s">
        <v>151</v>
      </c>
      <c r="K383" s="172">
        <v>1.9970000000000001</v>
      </c>
      <c r="L383" s="243">
        <v>0</v>
      </c>
      <c r="M383" s="242"/>
      <c r="N383" s="243">
        <f>ROUND(L383*K383,3)</f>
        <v>0</v>
      </c>
      <c r="O383" s="222"/>
      <c r="P383" s="222"/>
      <c r="Q383" s="222"/>
      <c r="R383" s="139"/>
      <c r="T383" s="140" t="s">
        <v>3</v>
      </c>
      <c r="U383" s="39" t="s">
        <v>39</v>
      </c>
      <c r="V383" s="141">
        <v>0</v>
      </c>
      <c r="W383" s="141">
        <f>V383*K383</f>
        <v>0</v>
      </c>
      <c r="X383" s="141">
        <v>0.55000000000000004</v>
      </c>
      <c r="Y383" s="141">
        <f>X383*K383</f>
        <v>1.0983500000000002</v>
      </c>
      <c r="Z383" s="141">
        <v>0</v>
      </c>
      <c r="AA383" s="142">
        <f>Z383*K383</f>
        <v>0</v>
      </c>
      <c r="AR383" s="16" t="s">
        <v>300</v>
      </c>
      <c r="AT383" s="16" t="s">
        <v>188</v>
      </c>
      <c r="AU383" s="16" t="s">
        <v>153</v>
      </c>
      <c r="AY383" s="16" t="s">
        <v>147</v>
      </c>
      <c r="BE383" s="143">
        <f>IF(U383="základná",N383,0)</f>
        <v>0</v>
      </c>
      <c r="BF383" s="143">
        <f>IF(U383="znížená",N383,0)</f>
        <v>0</v>
      </c>
      <c r="BG383" s="143">
        <f>IF(U383="zákl. prenesená",N383,0)</f>
        <v>0</v>
      </c>
      <c r="BH383" s="143">
        <f>IF(U383="zníž. prenesená",N383,0)</f>
        <v>0</v>
      </c>
      <c r="BI383" s="143">
        <f>IF(U383="nulová",N383,0)</f>
        <v>0</v>
      </c>
      <c r="BJ383" s="16" t="s">
        <v>153</v>
      </c>
      <c r="BK383" s="144">
        <f>ROUND(L383*K383,3)</f>
        <v>0</v>
      </c>
      <c r="BL383" s="16" t="s">
        <v>227</v>
      </c>
      <c r="BM383" s="16" t="s">
        <v>589</v>
      </c>
    </row>
    <row r="384" spans="2:65" s="1" customFormat="1" ht="22.5" customHeight="1" x14ac:dyDescent="0.3">
      <c r="B384" s="134"/>
      <c r="C384" s="135" t="s">
        <v>590</v>
      </c>
      <c r="D384" s="135" t="s">
        <v>148</v>
      </c>
      <c r="E384" s="136" t="s">
        <v>591</v>
      </c>
      <c r="F384" s="234" t="s">
        <v>592</v>
      </c>
      <c r="G384" s="222"/>
      <c r="H384" s="222"/>
      <c r="I384" s="222"/>
      <c r="J384" s="137" t="s">
        <v>230</v>
      </c>
      <c r="K384" s="138">
        <v>397.084</v>
      </c>
      <c r="L384" s="221">
        <v>0</v>
      </c>
      <c r="M384" s="222"/>
      <c r="N384" s="221">
        <f>ROUND(L384*K384,3)</f>
        <v>0</v>
      </c>
      <c r="O384" s="222"/>
      <c r="P384" s="222"/>
      <c r="Q384" s="222"/>
      <c r="R384" s="139"/>
      <c r="T384" s="140" t="s">
        <v>3</v>
      </c>
      <c r="U384" s="39" t="s">
        <v>39</v>
      </c>
      <c r="V384" s="141">
        <v>7.0000000000000007E-2</v>
      </c>
      <c r="W384" s="141">
        <f>V384*K384</f>
        <v>27.795880000000004</v>
      </c>
      <c r="X384" s="141">
        <v>0</v>
      </c>
      <c r="Y384" s="141">
        <f>X384*K384</f>
        <v>0</v>
      </c>
      <c r="Z384" s="141">
        <v>0</v>
      </c>
      <c r="AA384" s="142">
        <f>Z384*K384</f>
        <v>0</v>
      </c>
      <c r="AR384" s="16" t="s">
        <v>227</v>
      </c>
      <c r="AT384" s="16" t="s">
        <v>148</v>
      </c>
      <c r="AU384" s="16" t="s">
        <v>153</v>
      </c>
      <c r="AY384" s="16" t="s">
        <v>147</v>
      </c>
      <c r="BE384" s="143">
        <f>IF(U384="základná",N384,0)</f>
        <v>0</v>
      </c>
      <c r="BF384" s="143">
        <f>IF(U384="znížená",N384,0)</f>
        <v>0</v>
      </c>
      <c r="BG384" s="143">
        <f>IF(U384="zákl. prenesená",N384,0)</f>
        <v>0</v>
      </c>
      <c r="BH384" s="143">
        <f>IF(U384="zníž. prenesená",N384,0)</f>
        <v>0</v>
      </c>
      <c r="BI384" s="143">
        <f>IF(U384="nulová",N384,0)</f>
        <v>0</v>
      </c>
      <c r="BJ384" s="16" t="s">
        <v>153</v>
      </c>
      <c r="BK384" s="144">
        <f>ROUND(L384*K384,3)</f>
        <v>0</v>
      </c>
      <c r="BL384" s="16" t="s">
        <v>227</v>
      </c>
      <c r="BM384" s="16" t="s">
        <v>593</v>
      </c>
    </row>
    <row r="385" spans="2:65" s="10" customFormat="1" ht="22.5" customHeight="1" x14ac:dyDescent="0.3">
      <c r="B385" s="145"/>
      <c r="C385" s="146"/>
      <c r="D385" s="146"/>
      <c r="E385" s="147" t="s">
        <v>3</v>
      </c>
      <c r="F385" s="237" t="s">
        <v>594</v>
      </c>
      <c r="G385" s="238"/>
      <c r="H385" s="238"/>
      <c r="I385" s="238"/>
      <c r="J385" s="146"/>
      <c r="K385" s="148">
        <v>397.084</v>
      </c>
      <c r="L385" s="146"/>
      <c r="M385" s="146"/>
      <c r="N385" s="146"/>
      <c r="O385" s="146"/>
      <c r="P385" s="146"/>
      <c r="Q385" s="146"/>
      <c r="R385" s="149"/>
      <c r="T385" s="150"/>
      <c r="U385" s="146"/>
      <c r="V385" s="146"/>
      <c r="W385" s="146"/>
      <c r="X385" s="146"/>
      <c r="Y385" s="146"/>
      <c r="Z385" s="146"/>
      <c r="AA385" s="151"/>
      <c r="AT385" s="152" t="s">
        <v>156</v>
      </c>
      <c r="AU385" s="152" t="s">
        <v>153</v>
      </c>
      <c r="AV385" s="10" t="s">
        <v>153</v>
      </c>
      <c r="AW385" s="10" t="s">
        <v>29</v>
      </c>
      <c r="AX385" s="10" t="s">
        <v>72</v>
      </c>
      <c r="AY385" s="152" t="s">
        <v>147</v>
      </c>
    </row>
    <row r="386" spans="2:65" s="11" customFormat="1" ht="22.5" customHeight="1" x14ac:dyDescent="0.3">
      <c r="B386" s="153"/>
      <c r="C386" s="154"/>
      <c r="D386" s="154"/>
      <c r="E386" s="155" t="s">
        <v>3</v>
      </c>
      <c r="F386" s="239" t="s">
        <v>160</v>
      </c>
      <c r="G386" s="240"/>
      <c r="H386" s="240"/>
      <c r="I386" s="240"/>
      <c r="J386" s="154"/>
      <c r="K386" s="156">
        <v>397.084</v>
      </c>
      <c r="L386" s="154"/>
      <c r="M386" s="154"/>
      <c r="N386" s="154"/>
      <c r="O386" s="154"/>
      <c r="P386" s="154"/>
      <c r="Q386" s="154"/>
      <c r="R386" s="157"/>
      <c r="T386" s="158"/>
      <c r="U386" s="154"/>
      <c r="V386" s="154"/>
      <c r="W386" s="154"/>
      <c r="X386" s="154"/>
      <c r="Y386" s="154"/>
      <c r="Z386" s="154"/>
      <c r="AA386" s="159"/>
      <c r="AT386" s="160" t="s">
        <v>156</v>
      </c>
      <c r="AU386" s="160" t="s">
        <v>153</v>
      </c>
      <c r="AV386" s="11" t="s">
        <v>152</v>
      </c>
      <c r="AW386" s="11" t="s">
        <v>29</v>
      </c>
      <c r="AX386" s="11" t="s">
        <v>79</v>
      </c>
      <c r="AY386" s="160" t="s">
        <v>147</v>
      </c>
    </row>
    <row r="387" spans="2:65" s="1" customFormat="1" ht="31.5" customHeight="1" x14ac:dyDescent="0.3">
      <c r="B387" s="134"/>
      <c r="C387" s="169" t="s">
        <v>595</v>
      </c>
      <c r="D387" s="169" t="s">
        <v>188</v>
      </c>
      <c r="E387" s="170" t="s">
        <v>587</v>
      </c>
      <c r="F387" s="241" t="s">
        <v>588</v>
      </c>
      <c r="G387" s="242"/>
      <c r="H387" s="242"/>
      <c r="I387" s="242"/>
      <c r="J387" s="171" t="s">
        <v>151</v>
      </c>
      <c r="K387" s="172">
        <v>1.5880000000000001</v>
      </c>
      <c r="L387" s="243">
        <v>0</v>
      </c>
      <c r="M387" s="242"/>
      <c r="N387" s="243">
        <f>ROUND(L387*K387,3)</f>
        <v>0</v>
      </c>
      <c r="O387" s="222"/>
      <c r="P387" s="222"/>
      <c r="Q387" s="222"/>
      <c r="R387" s="139"/>
      <c r="T387" s="140" t="s">
        <v>3</v>
      </c>
      <c r="U387" s="39" t="s">
        <v>39</v>
      </c>
      <c r="V387" s="141">
        <v>0</v>
      </c>
      <c r="W387" s="141">
        <f>V387*K387</f>
        <v>0</v>
      </c>
      <c r="X387" s="141">
        <v>0.55000000000000004</v>
      </c>
      <c r="Y387" s="141">
        <f>X387*K387</f>
        <v>0.87340000000000007</v>
      </c>
      <c r="Z387" s="141">
        <v>0</v>
      </c>
      <c r="AA387" s="142">
        <f>Z387*K387</f>
        <v>0</v>
      </c>
      <c r="AR387" s="16" t="s">
        <v>300</v>
      </c>
      <c r="AT387" s="16" t="s">
        <v>188</v>
      </c>
      <c r="AU387" s="16" t="s">
        <v>153</v>
      </c>
      <c r="AY387" s="16" t="s">
        <v>147</v>
      </c>
      <c r="BE387" s="143">
        <f>IF(U387="základná",N387,0)</f>
        <v>0</v>
      </c>
      <c r="BF387" s="143">
        <f>IF(U387="znížená",N387,0)</f>
        <v>0</v>
      </c>
      <c r="BG387" s="143">
        <f>IF(U387="zákl. prenesená",N387,0)</f>
        <v>0</v>
      </c>
      <c r="BH387" s="143">
        <f>IF(U387="zníž. prenesená",N387,0)</f>
        <v>0</v>
      </c>
      <c r="BI387" s="143">
        <f>IF(U387="nulová",N387,0)</f>
        <v>0</v>
      </c>
      <c r="BJ387" s="16" t="s">
        <v>153</v>
      </c>
      <c r="BK387" s="144">
        <f>ROUND(L387*K387,3)</f>
        <v>0</v>
      </c>
      <c r="BL387" s="16" t="s">
        <v>227</v>
      </c>
      <c r="BM387" s="16" t="s">
        <v>596</v>
      </c>
    </row>
    <row r="388" spans="2:65" s="1" customFormat="1" ht="44.25" customHeight="1" x14ac:dyDescent="0.3">
      <c r="B388" s="134"/>
      <c r="C388" s="135" t="s">
        <v>597</v>
      </c>
      <c r="D388" s="135" t="s">
        <v>148</v>
      </c>
      <c r="E388" s="136" t="s">
        <v>598</v>
      </c>
      <c r="F388" s="234" t="s">
        <v>599</v>
      </c>
      <c r="G388" s="222"/>
      <c r="H388" s="222"/>
      <c r="I388" s="222"/>
      <c r="J388" s="137" t="s">
        <v>196</v>
      </c>
      <c r="K388" s="138">
        <v>226.905</v>
      </c>
      <c r="L388" s="221">
        <v>0</v>
      </c>
      <c r="M388" s="222"/>
      <c r="N388" s="221">
        <f>ROUND(L388*K388,3)</f>
        <v>0</v>
      </c>
      <c r="O388" s="222"/>
      <c r="P388" s="222"/>
      <c r="Q388" s="222"/>
      <c r="R388" s="139"/>
      <c r="T388" s="140" t="s">
        <v>3</v>
      </c>
      <c r="U388" s="39" t="s">
        <v>39</v>
      </c>
      <c r="V388" s="141">
        <v>9.5000000000000001E-2</v>
      </c>
      <c r="W388" s="141">
        <f>V388*K388</f>
        <v>21.555975</v>
      </c>
      <c r="X388" s="141">
        <v>0</v>
      </c>
      <c r="Y388" s="141">
        <f>X388*K388</f>
        <v>0</v>
      </c>
      <c r="Z388" s="141">
        <v>1.6E-2</v>
      </c>
      <c r="AA388" s="142">
        <f>Z388*K388</f>
        <v>3.6304799999999999</v>
      </c>
      <c r="AR388" s="16" t="s">
        <v>227</v>
      </c>
      <c r="AT388" s="16" t="s">
        <v>148</v>
      </c>
      <c r="AU388" s="16" t="s">
        <v>153</v>
      </c>
      <c r="AY388" s="16" t="s">
        <v>147</v>
      </c>
      <c r="BE388" s="143">
        <f>IF(U388="základná",N388,0)</f>
        <v>0</v>
      </c>
      <c r="BF388" s="143">
        <f>IF(U388="znížená",N388,0)</f>
        <v>0</v>
      </c>
      <c r="BG388" s="143">
        <f>IF(U388="zákl. prenesená",N388,0)</f>
        <v>0</v>
      </c>
      <c r="BH388" s="143">
        <f>IF(U388="zníž. prenesená",N388,0)</f>
        <v>0</v>
      </c>
      <c r="BI388" s="143">
        <f>IF(U388="nulová",N388,0)</f>
        <v>0</v>
      </c>
      <c r="BJ388" s="16" t="s">
        <v>153</v>
      </c>
      <c r="BK388" s="144">
        <f>ROUND(L388*K388,3)</f>
        <v>0</v>
      </c>
      <c r="BL388" s="16" t="s">
        <v>227</v>
      </c>
      <c r="BM388" s="16" t="s">
        <v>600</v>
      </c>
    </row>
    <row r="389" spans="2:65" s="10" customFormat="1" ht="31.5" customHeight="1" x14ac:dyDescent="0.3">
      <c r="B389" s="145"/>
      <c r="C389" s="146"/>
      <c r="D389" s="146"/>
      <c r="E389" s="147" t="s">
        <v>3</v>
      </c>
      <c r="F389" s="237" t="s">
        <v>601</v>
      </c>
      <c r="G389" s="238"/>
      <c r="H389" s="238"/>
      <c r="I389" s="238"/>
      <c r="J389" s="146"/>
      <c r="K389" s="148">
        <v>226.905</v>
      </c>
      <c r="L389" s="146"/>
      <c r="M389" s="146"/>
      <c r="N389" s="146"/>
      <c r="O389" s="146"/>
      <c r="P389" s="146"/>
      <c r="Q389" s="146"/>
      <c r="R389" s="149"/>
      <c r="T389" s="150"/>
      <c r="U389" s="146"/>
      <c r="V389" s="146"/>
      <c r="W389" s="146"/>
      <c r="X389" s="146"/>
      <c r="Y389" s="146"/>
      <c r="Z389" s="146"/>
      <c r="AA389" s="151"/>
      <c r="AT389" s="152" t="s">
        <v>156</v>
      </c>
      <c r="AU389" s="152" t="s">
        <v>153</v>
      </c>
      <c r="AV389" s="10" t="s">
        <v>153</v>
      </c>
      <c r="AW389" s="10" t="s">
        <v>29</v>
      </c>
      <c r="AX389" s="10" t="s">
        <v>72</v>
      </c>
      <c r="AY389" s="152" t="s">
        <v>147</v>
      </c>
    </row>
    <row r="390" spans="2:65" s="11" customFormat="1" ht="22.5" customHeight="1" x14ac:dyDescent="0.3">
      <c r="B390" s="153"/>
      <c r="C390" s="154"/>
      <c r="D390" s="154"/>
      <c r="E390" s="155" t="s">
        <v>3</v>
      </c>
      <c r="F390" s="239" t="s">
        <v>160</v>
      </c>
      <c r="G390" s="240"/>
      <c r="H390" s="240"/>
      <c r="I390" s="240"/>
      <c r="J390" s="154"/>
      <c r="K390" s="156">
        <v>226.905</v>
      </c>
      <c r="L390" s="154"/>
      <c r="M390" s="154"/>
      <c r="N390" s="154"/>
      <c r="O390" s="154"/>
      <c r="P390" s="154"/>
      <c r="Q390" s="154"/>
      <c r="R390" s="157"/>
      <c r="T390" s="158"/>
      <c r="U390" s="154"/>
      <c r="V390" s="154"/>
      <c r="W390" s="154"/>
      <c r="X390" s="154"/>
      <c r="Y390" s="154"/>
      <c r="Z390" s="154"/>
      <c r="AA390" s="159"/>
      <c r="AT390" s="160" t="s">
        <v>156</v>
      </c>
      <c r="AU390" s="160" t="s">
        <v>153</v>
      </c>
      <c r="AV390" s="11" t="s">
        <v>152</v>
      </c>
      <c r="AW390" s="11" t="s">
        <v>29</v>
      </c>
      <c r="AX390" s="11" t="s">
        <v>79</v>
      </c>
      <c r="AY390" s="160" t="s">
        <v>147</v>
      </c>
    </row>
    <row r="391" spans="2:65" s="1" customFormat="1" ht="31.5" customHeight="1" x14ac:dyDescent="0.3">
      <c r="B391" s="134"/>
      <c r="C391" s="135" t="s">
        <v>602</v>
      </c>
      <c r="D391" s="135" t="s">
        <v>148</v>
      </c>
      <c r="E391" s="136" t="s">
        <v>603</v>
      </c>
      <c r="F391" s="234" t="s">
        <v>604</v>
      </c>
      <c r="G391" s="222"/>
      <c r="H391" s="222"/>
      <c r="I391" s="222"/>
      <c r="J391" s="137" t="s">
        <v>196</v>
      </c>
      <c r="K391" s="138">
        <v>226.905</v>
      </c>
      <c r="L391" s="221">
        <v>0</v>
      </c>
      <c r="M391" s="222"/>
      <c r="N391" s="221">
        <f>ROUND(L391*K391,3)</f>
        <v>0</v>
      </c>
      <c r="O391" s="222"/>
      <c r="P391" s="222"/>
      <c r="Q391" s="222"/>
      <c r="R391" s="139"/>
      <c r="T391" s="140" t="s">
        <v>3</v>
      </c>
      <c r="U391" s="39" t="s">
        <v>39</v>
      </c>
      <c r="V391" s="141">
        <v>5.6000000000000001E-2</v>
      </c>
      <c r="W391" s="141">
        <f>V391*K391</f>
        <v>12.70668</v>
      </c>
      <c r="X391" s="141">
        <v>0</v>
      </c>
      <c r="Y391" s="141">
        <f>X391*K391</f>
        <v>0</v>
      </c>
      <c r="Z391" s="141">
        <v>7.0000000000000001E-3</v>
      </c>
      <c r="AA391" s="142">
        <f>Z391*K391</f>
        <v>1.5883350000000001</v>
      </c>
      <c r="AR391" s="16" t="s">
        <v>227</v>
      </c>
      <c r="AT391" s="16" t="s">
        <v>148</v>
      </c>
      <c r="AU391" s="16" t="s">
        <v>153</v>
      </c>
      <c r="AY391" s="16" t="s">
        <v>147</v>
      </c>
      <c r="BE391" s="143">
        <f>IF(U391="základná",N391,0)</f>
        <v>0</v>
      </c>
      <c r="BF391" s="143">
        <f>IF(U391="znížená",N391,0)</f>
        <v>0</v>
      </c>
      <c r="BG391" s="143">
        <f>IF(U391="zákl. prenesená",N391,0)</f>
        <v>0</v>
      </c>
      <c r="BH391" s="143">
        <f>IF(U391="zníž. prenesená",N391,0)</f>
        <v>0</v>
      </c>
      <c r="BI391" s="143">
        <f>IF(U391="nulová",N391,0)</f>
        <v>0</v>
      </c>
      <c r="BJ391" s="16" t="s">
        <v>153</v>
      </c>
      <c r="BK391" s="144">
        <f>ROUND(L391*K391,3)</f>
        <v>0</v>
      </c>
      <c r="BL391" s="16" t="s">
        <v>227</v>
      </c>
      <c r="BM391" s="16" t="s">
        <v>605</v>
      </c>
    </row>
    <row r="392" spans="2:65" s="10" customFormat="1" ht="31.5" customHeight="1" x14ac:dyDescent="0.3">
      <c r="B392" s="145"/>
      <c r="C392" s="146"/>
      <c r="D392" s="146"/>
      <c r="E392" s="147" t="s">
        <v>3</v>
      </c>
      <c r="F392" s="237" t="s">
        <v>601</v>
      </c>
      <c r="G392" s="238"/>
      <c r="H392" s="238"/>
      <c r="I392" s="238"/>
      <c r="J392" s="146"/>
      <c r="K392" s="148">
        <v>226.905</v>
      </c>
      <c r="L392" s="146"/>
      <c r="M392" s="146"/>
      <c r="N392" s="146"/>
      <c r="O392" s="146"/>
      <c r="P392" s="146"/>
      <c r="Q392" s="146"/>
      <c r="R392" s="149"/>
      <c r="T392" s="150"/>
      <c r="U392" s="146"/>
      <c r="V392" s="146"/>
      <c r="W392" s="146"/>
      <c r="X392" s="146"/>
      <c r="Y392" s="146"/>
      <c r="Z392" s="146"/>
      <c r="AA392" s="151"/>
      <c r="AT392" s="152" t="s">
        <v>156</v>
      </c>
      <c r="AU392" s="152" t="s">
        <v>153</v>
      </c>
      <c r="AV392" s="10" t="s">
        <v>153</v>
      </c>
      <c r="AW392" s="10" t="s">
        <v>29</v>
      </c>
      <c r="AX392" s="10" t="s">
        <v>72</v>
      </c>
      <c r="AY392" s="152" t="s">
        <v>147</v>
      </c>
    </row>
    <row r="393" spans="2:65" s="11" customFormat="1" ht="22.5" customHeight="1" x14ac:dyDescent="0.3">
      <c r="B393" s="153"/>
      <c r="C393" s="154"/>
      <c r="D393" s="154"/>
      <c r="E393" s="155" t="s">
        <v>3</v>
      </c>
      <c r="F393" s="239" t="s">
        <v>160</v>
      </c>
      <c r="G393" s="240"/>
      <c r="H393" s="240"/>
      <c r="I393" s="240"/>
      <c r="J393" s="154"/>
      <c r="K393" s="156">
        <v>226.905</v>
      </c>
      <c r="L393" s="154"/>
      <c r="M393" s="154"/>
      <c r="N393" s="154"/>
      <c r="O393" s="154"/>
      <c r="P393" s="154"/>
      <c r="Q393" s="154"/>
      <c r="R393" s="157"/>
      <c r="T393" s="158"/>
      <c r="U393" s="154"/>
      <c r="V393" s="154"/>
      <c r="W393" s="154"/>
      <c r="X393" s="154"/>
      <c r="Y393" s="154"/>
      <c r="Z393" s="154"/>
      <c r="AA393" s="159"/>
      <c r="AT393" s="160" t="s">
        <v>156</v>
      </c>
      <c r="AU393" s="160" t="s">
        <v>153</v>
      </c>
      <c r="AV393" s="11" t="s">
        <v>152</v>
      </c>
      <c r="AW393" s="11" t="s">
        <v>29</v>
      </c>
      <c r="AX393" s="11" t="s">
        <v>79</v>
      </c>
      <c r="AY393" s="160" t="s">
        <v>147</v>
      </c>
    </row>
    <row r="394" spans="2:65" s="1" customFormat="1" ht="57" customHeight="1" x14ac:dyDescent="0.3">
      <c r="B394" s="134"/>
      <c r="C394" s="135" t="s">
        <v>606</v>
      </c>
      <c r="D394" s="135" t="s">
        <v>148</v>
      </c>
      <c r="E394" s="136" t="s">
        <v>607</v>
      </c>
      <c r="F394" s="234" t="s">
        <v>608</v>
      </c>
      <c r="G394" s="222"/>
      <c r="H394" s="222"/>
      <c r="I394" s="222"/>
      <c r="J394" s="137" t="s">
        <v>151</v>
      </c>
      <c r="K394" s="138">
        <v>9.5749999999999993</v>
      </c>
      <c r="L394" s="221">
        <v>0</v>
      </c>
      <c r="M394" s="222"/>
      <c r="N394" s="221">
        <f>ROUND(L394*K394,3)</f>
        <v>0</v>
      </c>
      <c r="O394" s="222"/>
      <c r="P394" s="222"/>
      <c r="Q394" s="222"/>
      <c r="R394" s="139"/>
      <c r="T394" s="140" t="s">
        <v>3</v>
      </c>
      <c r="U394" s="39" t="s">
        <v>39</v>
      </c>
      <c r="V394" s="141">
        <v>1.026E-2</v>
      </c>
      <c r="W394" s="141">
        <f>V394*K394</f>
        <v>9.8239499999999993E-2</v>
      </c>
      <c r="X394" s="141">
        <v>2.3099999999999999E-2</v>
      </c>
      <c r="Y394" s="141">
        <f>X394*K394</f>
        <v>0.22118249999999998</v>
      </c>
      <c r="Z394" s="141">
        <v>0</v>
      </c>
      <c r="AA394" s="142">
        <f>Z394*K394</f>
        <v>0</v>
      </c>
      <c r="AR394" s="16" t="s">
        <v>227</v>
      </c>
      <c r="AT394" s="16" t="s">
        <v>148</v>
      </c>
      <c r="AU394" s="16" t="s">
        <v>153</v>
      </c>
      <c r="AY394" s="16" t="s">
        <v>147</v>
      </c>
      <c r="BE394" s="143">
        <f>IF(U394="základná",N394,0)</f>
        <v>0</v>
      </c>
      <c r="BF394" s="143">
        <f>IF(U394="znížená",N394,0)</f>
        <v>0</v>
      </c>
      <c r="BG394" s="143">
        <f>IF(U394="zákl. prenesená",N394,0)</f>
        <v>0</v>
      </c>
      <c r="BH394" s="143">
        <f>IF(U394="zníž. prenesená",N394,0)</f>
        <v>0</v>
      </c>
      <c r="BI394" s="143">
        <f>IF(U394="nulová",N394,0)</f>
        <v>0</v>
      </c>
      <c r="BJ394" s="16" t="s">
        <v>153</v>
      </c>
      <c r="BK394" s="144">
        <f>ROUND(L394*K394,3)</f>
        <v>0</v>
      </c>
      <c r="BL394" s="16" t="s">
        <v>227</v>
      </c>
      <c r="BM394" s="16" t="s">
        <v>609</v>
      </c>
    </row>
    <row r="395" spans="2:65" s="1" customFormat="1" ht="31.5" customHeight="1" x14ac:dyDescent="0.3">
      <c r="B395" s="134"/>
      <c r="C395" s="135" t="s">
        <v>610</v>
      </c>
      <c r="D395" s="135" t="s">
        <v>148</v>
      </c>
      <c r="E395" s="136" t="s">
        <v>611</v>
      </c>
      <c r="F395" s="234" t="s">
        <v>612</v>
      </c>
      <c r="G395" s="222"/>
      <c r="H395" s="222"/>
      <c r="I395" s="222"/>
      <c r="J395" s="137" t="s">
        <v>191</v>
      </c>
      <c r="K395" s="138">
        <v>5.4870000000000001</v>
      </c>
      <c r="L395" s="221">
        <v>0</v>
      </c>
      <c r="M395" s="222"/>
      <c r="N395" s="221">
        <f>ROUND(L395*K395,3)</f>
        <v>0</v>
      </c>
      <c r="O395" s="222"/>
      <c r="P395" s="222"/>
      <c r="Q395" s="222"/>
      <c r="R395" s="139"/>
      <c r="T395" s="140" t="s">
        <v>3</v>
      </c>
      <c r="U395" s="39" t="s">
        <v>39</v>
      </c>
      <c r="V395" s="141">
        <v>1.7130000000000001</v>
      </c>
      <c r="W395" s="141">
        <f>V395*K395</f>
        <v>9.3992310000000003</v>
      </c>
      <c r="X395" s="141">
        <v>0</v>
      </c>
      <c r="Y395" s="141">
        <f>X395*K395</f>
        <v>0</v>
      </c>
      <c r="Z395" s="141">
        <v>0</v>
      </c>
      <c r="AA395" s="142">
        <f>Z395*K395</f>
        <v>0</v>
      </c>
      <c r="AR395" s="16" t="s">
        <v>227</v>
      </c>
      <c r="AT395" s="16" t="s">
        <v>148</v>
      </c>
      <c r="AU395" s="16" t="s">
        <v>153</v>
      </c>
      <c r="AY395" s="16" t="s">
        <v>147</v>
      </c>
      <c r="BE395" s="143">
        <f>IF(U395="základná",N395,0)</f>
        <v>0</v>
      </c>
      <c r="BF395" s="143">
        <f>IF(U395="znížená",N395,0)</f>
        <v>0</v>
      </c>
      <c r="BG395" s="143">
        <f>IF(U395="zákl. prenesená",N395,0)</f>
        <v>0</v>
      </c>
      <c r="BH395" s="143">
        <f>IF(U395="zníž. prenesená",N395,0)</f>
        <v>0</v>
      </c>
      <c r="BI395" s="143">
        <f>IF(U395="nulová",N395,0)</f>
        <v>0</v>
      </c>
      <c r="BJ395" s="16" t="s">
        <v>153</v>
      </c>
      <c r="BK395" s="144">
        <f>ROUND(L395*K395,3)</f>
        <v>0</v>
      </c>
      <c r="BL395" s="16" t="s">
        <v>227</v>
      </c>
      <c r="BM395" s="16" t="s">
        <v>613</v>
      </c>
    </row>
    <row r="396" spans="2:65" s="9" customFormat="1" ht="29.85" customHeight="1" x14ac:dyDescent="0.3">
      <c r="B396" s="123"/>
      <c r="C396" s="124"/>
      <c r="D396" s="133" t="s">
        <v>122</v>
      </c>
      <c r="E396" s="133"/>
      <c r="F396" s="133"/>
      <c r="G396" s="133"/>
      <c r="H396" s="133"/>
      <c r="I396" s="133"/>
      <c r="J396" s="133"/>
      <c r="K396" s="133"/>
      <c r="L396" s="133"/>
      <c r="M396" s="133"/>
      <c r="N396" s="230">
        <f>BK396</f>
        <v>0</v>
      </c>
      <c r="O396" s="231"/>
      <c r="P396" s="231"/>
      <c r="Q396" s="231"/>
      <c r="R396" s="126"/>
      <c r="T396" s="127"/>
      <c r="U396" s="124"/>
      <c r="V396" s="124"/>
      <c r="W396" s="128">
        <f>SUM(W397:W400)</f>
        <v>15.030545</v>
      </c>
      <c r="X396" s="124"/>
      <c r="Y396" s="128">
        <f>SUM(Y397:Y400)</f>
        <v>0.32763971999999997</v>
      </c>
      <c r="Z396" s="124"/>
      <c r="AA396" s="129">
        <f>SUM(AA397:AA400)</f>
        <v>0</v>
      </c>
      <c r="AR396" s="130" t="s">
        <v>153</v>
      </c>
      <c r="AT396" s="131" t="s">
        <v>71</v>
      </c>
      <c r="AU396" s="131" t="s">
        <v>79</v>
      </c>
      <c r="AY396" s="130" t="s">
        <v>147</v>
      </c>
      <c r="BK396" s="132">
        <f>SUM(BK397:BK400)</f>
        <v>0</v>
      </c>
    </row>
    <row r="397" spans="2:65" s="1" customFormat="1" ht="44.25" customHeight="1" x14ac:dyDescent="0.3">
      <c r="B397" s="134"/>
      <c r="C397" s="135" t="s">
        <v>614</v>
      </c>
      <c r="D397" s="135" t="s">
        <v>148</v>
      </c>
      <c r="E397" s="136" t="s">
        <v>615</v>
      </c>
      <c r="F397" s="234" t="s">
        <v>616</v>
      </c>
      <c r="G397" s="222"/>
      <c r="H397" s="222"/>
      <c r="I397" s="222"/>
      <c r="J397" s="137" t="s">
        <v>196</v>
      </c>
      <c r="K397" s="138">
        <v>8.8170000000000002</v>
      </c>
      <c r="L397" s="221">
        <v>0</v>
      </c>
      <c r="M397" s="222"/>
      <c r="N397" s="221">
        <f>ROUND(L397*K397,3)</f>
        <v>0</v>
      </c>
      <c r="O397" s="222"/>
      <c r="P397" s="222"/>
      <c r="Q397" s="222"/>
      <c r="R397" s="139"/>
      <c r="T397" s="140" t="s">
        <v>3</v>
      </c>
      <c r="U397" s="39" t="s">
        <v>39</v>
      </c>
      <c r="V397" s="141">
        <v>1.633</v>
      </c>
      <c r="W397" s="141">
        <f>V397*K397</f>
        <v>14.398161</v>
      </c>
      <c r="X397" s="141">
        <v>3.7159999999999999E-2</v>
      </c>
      <c r="Y397" s="141">
        <f>X397*K397</f>
        <v>0.32763971999999997</v>
      </c>
      <c r="Z397" s="141">
        <v>0</v>
      </c>
      <c r="AA397" s="142">
        <f>Z397*K397</f>
        <v>0</v>
      </c>
      <c r="AR397" s="16" t="s">
        <v>227</v>
      </c>
      <c r="AT397" s="16" t="s">
        <v>148</v>
      </c>
      <c r="AU397" s="16" t="s">
        <v>153</v>
      </c>
      <c r="AY397" s="16" t="s">
        <v>147</v>
      </c>
      <c r="BE397" s="143">
        <f>IF(U397="základná",N397,0)</f>
        <v>0</v>
      </c>
      <c r="BF397" s="143">
        <f>IF(U397="znížená",N397,0)</f>
        <v>0</v>
      </c>
      <c r="BG397" s="143">
        <f>IF(U397="zákl. prenesená",N397,0)</f>
        <v>0</v>
      </c>
      <c r="BH397" s="143">
        <f>IF(U397="zníž. prenesená",N397,0)</f>
        <v>0</v>
      </c>
      <c r="BI397" s="143">
        <f>IF(U397="nulová",N397,0)</f>
        <v>0</v>
      </c>
      <c r="BJ397" s="16" t="s">
        <v>153</v>
      </c>
      <c r="BK397" s="144">
        <f>ROUND(L397*K397,3)</f>
        <v>0</v>
      </c>
      <c r="BL397" s="16" t="s">
        <v>227</v>
      </c>
      <c r="BM397" s="16" t="s">
        <v>617</v>
      </c>
    </row>
    <row r="398" spans="2:65" s="10" customFormat="1" ht="22.5" customHeight="1" x14ac:dyDescent="0.3">
      <c r="B398" s="145"/>
      <c r="C398" s="146"/>
      <c r="D398" s="146"/>
      <c r="E398" s="147" t="s">
        <v>3</v>
      </c>
      <c r="F398" s="237" t="s">
        <v>618</v>
      </c>
      <c r="G398" s="238"/>
      <c r="H398" s="238"/>
      <c r="I398" s="238"/>
      <c r="J398" s="146"/>
      <c r="K398" s="148">
        <v>8.8170000000000002</v>
      </c>
      <c r="L398" s="146"/>
      <c r="M398" s="146"/>
      <c r="N398" s="146"/>
      <c r="O398" s="146"/>
      <c r="P398" s="146"/>
      <c r="Q398" s="146"/>
      <c r="R398" s="149"/>
      <c r="T398" s="150"/>
      <c r="U398" s="146"/>
      <c r="V398" s="146"/>
      <c r="W398" s="146"/>
      <c r="X398" s="146"/>
      <c r="Y398" s="146"/>
      <c r="Z398" s="146"/>
      <c r="AA398" s="151"/>
      <c r="AT398" s="152" t="s">
        <v>156</v>
      </c>
      <c r="AU398" s="152" t="s">
        <v>153</v>
      </c>
      <c r="AV398" s="10" t="s">
        <v>153</v>
      </c>
      <c r="AW398" s="10" t="s">
        <v>29</v>
      </c>
      <c r="AX398" s="10" t="s">
        <v>72</v>
      </c>
      <c r="AY398" s="152" t="s">
        <v>147</v>
      </c>
    </row>
    <row r="399" spans="2:65" s="11" customFormat="1" ht="22.5" customHeight="1" x14ac:dyDescent="0.3">
      <c r="B399" s="153"/>
      <c r="C399" s="154"/>
      <c r="D399" s="154"/>
      <c r="E399" s="155" t="s">
        <v>3</v>
      </c>
      <c r="F399" s="239" t="s">
        <v>160</v>
      </c>
      <c r="G399" s="240"/>
      <c r="H399" s="240"/>
      <c r="I399" s="240"/>
      <c r="J399" s="154"/>
      <c r="K399" s="156">
        <v>8.8170000000000002</v>
      </c>
      <c r="L399" s="154"/>
      <c r="M399" s="154"/>
      <c r="N399" s="154"/>
      <c r="O399" s="154"/>
      <c r="P399" s="154"/>
      <c r="Q399" s="154"/>
      <c r="R399" s="157"/>
      <c r="T399" s="158"/>
      <c r="U399" s="154"/>
      <c r="V399" s="154"/>
      <c r="W399" s="154"/>
      <c r="X399" s="154"/>
      <c r="Y399" s="154"/>
      <c r="Z399" s="154"/>
      <c r="AA399" s="159"/>
      <c r="AT399" s="160" t="s">
        <v>156</v>
      </c>
      <c r="AU399" s="160" t="s">
        <v>153</v>
      </c>
      <c r="AV399" s="11" t="s">
        <v>152</v>
      </c>
      <c r="AW399" s="11" t="s">
        <v>29</v>
      </c>
      <c r="AX399" s="11" t="s">
        <v>79</v>
      </c>
      <c r="AY399" s="160" t="s">
        <v>147</v>
      </c>
    </row>
    <row r="400" spans="2:65" s="1" customFormat="1" ht="31.5" customHeight="1" x14ac:dyDescent="0.3">
      <c r="B400" s="134"/>
      <c r="C400" s="135" t="s">
        <v>619</v>
      </c>
      <c r="D400" s="135" t="s">
        <v>148</v>
      </c>
      <c r="E400" s="136" t="s">
        <v>620</v>
      </c>
      <c r="F400" s="234" t="s">
        <v>621</v>
      </c>
      <c r="G400" s="222"/>
      <c r="H400" s="222"/>
      <c r="I400" s="222"/>
      <c r="J400" s="137" t="s">
        <v>191</v>
      </c>
      <c r="K400" s="138">
        <v>0.32800000000000001</v>
      </c>
      <c r="L400" s="221">
        <v>0</v>
      </c>
      <c r="M400" s="222"/>
      <c r="N400" s="221">
        <f>ROUND(L400*K400,3)</f>
        <v>0</v>
      </c>
      <c r="O400" s="222"/>
      <c r="P400" s="222"/>
      <c r="Q400" s="222"/>
      <c r="R400" s="139"/>
      <c r="T400" s="140" t="s">
        <v>3</v>
      </c>
      <c r="U400" s="39" t="s">
        <v>39</v>
      </c>
      <c r="V400" s="141">
        <v>1.9279999999999999</v>
      </c>
      <c r="W400" s="141">
        <f>V400*K400</f>
        <v>0.63238400000000006</v>
      </c>
      <c r="X400" s="141">
        <v>0</v>
      </c>
      <c r="Y400" s="141">
        <f>X400*K400</f>
        <v>0</v>
      </c>
      <c r="Z400" s="141">
        <v>0</v>
      </c>
      <c r="AA400" s="142">
        <f>Z400*K400</f>
        <v>0</v>
      </c>
      <c r="AR400" s="16" t="s">
        <v>227</v>
      </c>
      <c r="AT400" s="16" t="s">
        <v>148</v>
      </c>
      <c r="AU400" s="16" t="s">
        <v>153</v>
      </c>
      <c r="AY400" s="16" t="s">
        <v>147</v>
      </c>
      <c r="BE400" s="143">
        <f>IF(U400="základná",N400,0)</f>
        <v>0</v>
      </c>
      <c r="BF400" s="143">
        <f>IF(U400="znížená",N400,0)</f>
        <v>0</v>
      </c>
      <c r="BG400" s="143">
        <f>IF(U400="zákl. prenesená",N400,0)</f>
        <v>0</v>
      </c>
      <c r="BH400" s="143">
        <f>IF(U400="zníž. prenesená",N400,0)</f>
        <v>0</v>
      </c>
      <c r="BI400" s="143">
        <f>IF(U400="nulová",N400,0)</f>
        <v>0</v>
      </c>
      <c r="BJ400" s="16" t="s">
        <v>153</v>
      </c>
      <c r="BK400" s="144">
        <f>ROUND(L400*K400,3)</f>
        <v>0</v>
      </c>
      <c r="BL400" s="16" t="s">
        <v>227</v>
      </c>
      <c r="BM400" s="16" t="s">
        <v>622</v>
      </c>
    </row>
    <row r="401" spans="2:65" s="9" customFormat="1" ht="29.85" customHeight="1" x14ac:dyDescent="0.3">
      <c r="B401" s="123"/>
      <c r="C401" s="124"/>
      <c r="D401" s="133" t="s">
        <v>123</v>
      </c>
      <c r="E401" s="133"/>
      <c r="F401" s="133"/>
      <c r="G401" s="133"/>
      <c r="H401" s="133"/>
      <c r="I401" s="133"/>
      <c r="J401" s="133"/>
      <c r="K401" s="133"/>
      <c r="L401" s="133"/>
      <c r="M401" s="133"/>
      <c r="N401" s="230">
        <f>BK401</f>
        <v>0</v>
      </c>
      <c r="O401" s="231"/>
      <c r="P401" s="231"/>
      <c r="Q401" s="231"/>
      <c r="R401" s="126"/>
      <c r="T401" s="127"/>
      <c r="U401" s="124"/>
      <c r="V401" s="124"/>
      <c r="W401" s="128">
        <f>SUM(W402:W456)</f>
        <v>573.33490900000004</v>
      </c>
      <c r="X401" s="124"/>
      <c r="Y401" s="128">
        <f>SUM(Y402:Y456)</f>
        <v>0.23380860000000001</v>
      </c>
      <c r="Z401" s="124"/>
      <c r="AA401" s="129">
        <f>SUM(AA402:AA456)</f>
        <v>2.1763951800000001</v>
      </c>
      <c r="AR401" s="130" t="s">
        <v>153</v>
      </c>
      <c r="AT401" s="131" t="s">
        <v>71</v>
      </c>
      <c r="AU401" s="131" t="s">
        <v>79</v>
      </c>
      <c r="AY401" s="130" t="s">
        <v>147</v>
      </c>
      <c r="BK401" s="132">
        <f>SUM(BK402:BK456)</f>
        <v>0</v>
      </c>
    </row>
    <row r="402" spans="2:65" s="1" customFormat="1" ht="31.5" customHeight="1" x14ac:dyDescent="0.3">
      <c r="B402" s="134"/>
      <c r="C402" s="135" t="s">
        <v>623</v>
      </c>
      <c r="D402" s="135" t="s">
        <v>148</v>
      </c>
      <c r="E402" s="136" t="s">
        <v>624</v>
      </c>
      <c r="F402" s="234" t="s">
        <v>625</v>
      </c>
      <c r="G402" s="222"/>
      <c r="H402" s="222"/>
      <c r="I402" s="222"/>
      <c r="J402" s="137" t="s">
        <v>230</v>
      </c>
      <c r="K402" s="138">
        <v>4</v>
      </c>
      <c r="L402" s="221">
        <v>0</v>
      </c>
      <c r="M402" s="222"/>
      <c r="N402" s="221">
        <f>ROUND(L402*K402,3)</f>
        <v>0</v>
      </c>
      <c r="O402" s="222"/>
      <c r="P402" s="222"/>
      <c r="Q402" s="222"/>
      <c r="R402" s="139"/>
      <c r="T402" s="140" t="s">
        <v>3</v>
      </c>
      <c r="U402" s="39" t="s">
        <v>39</v>
      </c>
      <c r="V402" s="141">
        <v>0.51</v>
      </c>
      <c r="W402" s="141">
        <f>V402*K402</f>
        <v>2.04</v>
      </c>
      <c r="X402" s="141">
        <v>0</v>
      </c>
      <c r="Y402" s="141">
        <f>X402*K402</f>
        <v>0</v>
      </c>
      <c r="Z402" s="141">
        <v>3.7999999999999999E-2</v>
      </c>
      <c r="AA402" s="142">
        <f>Z402*K402</f>
        <v>0.152</v>
      </c>
      <c r="AR402" s="16" t="s">
        <v>227</v>
      </c>
      <c r="AT402" s="16" t="s">
        <v>148</v>
      </c>
      <c r="AU402" s="16" t="s">
        <v>153</v>
      </c>
      <c r="AY402" s="16" t="s">
        <v>147</v>
      </c>
      <c r="BE402" s="143">
        <f>IF(U402="základná",N402,0)</f>
        <v>0</v>
      </c>
      <c r="BF402" s="143">
        <f>IF(U402="znížená",N402,0)</f>
        <v>0</v>
      </c>
      <c r="BG402" s="143">
        <f>IF(U402="zákl. prenesená",N402,0)</f>
        <v>0</v>
      </c>
      <c r="BH402" s="143">
        <f>IF(U402="zníž. prenesená",N402,0)</f>
        <v>0</v>
      </c>
      <c r="BI402" s="143">
        <f>IF(U402="nulová",N402,0)</f>
        <v>0</v>
      </c>
      <c r="BJ402" s="16" t="s">
        <v>153</v>
      </c>
      <c r="BK402" s="144">
        <f>ROUND(L402*K402,3)</f>
        <v>0</v>
      </c>
      <c r="BL402" s="16" t="s">
        <v>227</v>
      </c>
      <c r="BM402" s="16" t="s">
        <v>626</v>
      </c>
    </row>
    <row r="403" spans="2:65" s="10" customFormat="1" ht="22.5" customHeight="1" x14ac:dyDescent="0.3">
      <c r="B403" s="145"/>
      <c r="C403" s="146"/>
      <c r="D403" s="146"/>
      <c r="E403" s="147" t="s">
        <v>3</v>
      </c>
      <c r="F403" s="237" t="s">
        <v>627</v>
      </c>
      <c r="G403" s="238"/>
      <c r="H403" s="238"/>
      <c r="I403" s="238"/>
      <c r="J403" s="146"/>
      <c r="K403" s="148">
        <v>4</v>
      </c>
      <c r="L403" s="146"/>
      <c r="M403" s="146"/>
      <c r="N403" s="146"/>
      <c r="O403" s="146"/>
      <c r="P403" s="146"/>
      <c r="Q403" s="146"/>
      <c r="R403" s="149"/>
      <c r="T403" s="150"/>
      <c r="U403" s="146"/>
      <c r="V403" s="146"/>
      <c r="W403" s="146"/>
      <c r="X403" s="146"/>
      <c r="Y403" s="146"/>
      <c r="Z403" s="146"/>
      <c r="AA403" s="151"/>
      <c r="AT403" s="152" t="s">
        <v>156</v>
      </c>
      <c r="AU403" s="152" t="s">
        <v>153</v>
      </c>
      <c r="AV403" s="10" t="s">
        <v>153</v>
      </c>
      <c r="AW403" s="10" t="s">
        <v>29</v>
      </c>
      <c r="AX403" s="10" t="s">
        <v>72</v>
      </c>
      <c r="AY403" s="152" t="s">
        <v>147</v>
      </c>
    </row>
    <row r="404" spans="2:65" s="11" customFormat="1" ht="22.5" customHeight="1" x14ac:dyDescent="0.3">
      <c r="B404" s="153"/>
      <c r="C404" s="154"/>
      <c r="D404" s="154"/>
      <c r="E404" s="155" t="s">
        <v>3</v>
      </c>
      <c r="F404" s="239" t="s">
        <v>160</v>
      </c>
      <c r="G404" s="240"/>
      <c r="H404" s="240"/>
      <c r="I404" s="240"/>
      <c r="J404" s="154"/>
      <c r="K404" s="156">
        <v>4</v>
      </c>
      <c r="L404" s="154"/>
      <c r="M404" s="154"/>
      <c r="N404" s="154"/>
      <c r="O404" s="154"/>
      <c r="P404" s="154"/>
      <c r="Q404" s="154"/>
      <c r="R404" s="157"/>
      <c r="T404" s="158"/>
      <c r="U404" s="154"/>
      <c r="V404" s="154"/>
      <c r="W404" s="154"/>
      <c r="X404" s="154"/>
      <c r="Y404" s="154"/>
      <c r="Z404" s="154"/>
      <c r="AA404" s="159"/>
      <c r="AT404" s="160" t="s">
        <v>156</v>
      </c>
      <c r="AU404" s="160" t="s">
        <v>153</v>
      </c>
      <c r="AV404" s="11" t="s">
        <v>152</v>
      </c>
      <c r="AW404" s="11" t="s">
        <v>29</v>
      </c>
      <c r="AX404" s="11" t="s">
        <v>79</v>
      </c>
      <c r="AY404" s="160" t="s">
        <v>147</v>
      </c>
    </row>
    <row r="405" spans="2:65" s="1" customFormat="1" ht="22.5" customHeight="1" x14ac:dyDescent="0.3">
      <c r="B405" s="134"/>
      <c r="C405" s="135" t="s">
        <v>628</v>
      </c>
      <c r="D405" s="135" t="s">
        <v>148</v>
      </c>
      <c r="E405" s="136" t="s">
        <v>629</v>
      </c>
      <c r="F405" s="234" t="s">
        <v>630</v>
      </c>
      <c r="G405" s="222"/>
      <c r="H405" s="222"/>
      <c r="I405" s="222"/>
      <c r="J405" s="137" t="s">
        <v>196</v>
      </c>
      <c r="K405" s="138">
        <v>229.38</v>
      </c>
      <c r="L405" s="221">
        <v>0</v>
      </c>
      <c r="M405" s="222"/>
      <c r="N405" s="221">
        <f>ROUND(L405*K405,3)</f>
        <v>0</v>
      </c>
      <c r="O405" s="222"/>
      <c r="P405" s="222"/>
      <c r="Q405" s="222"/>
      <c r="R405" s="139"/>
      <c r="T405" s="140" t="s">
        <v>3</v>
      </c>
      <c r="U405" s="39" t="s">
        <v>39</v>
      </c>
      <c r="V405" s="141">
        <v>1.74</v>
      </c>
      <c r="W405" s="141">
        <f>V405*K405</f>
        <v>399.12119999999999</v>
      </c>
      <c r="X405" s="141">
        <v>4.0999999999999999E-4</v>
      </c>
      <c r="Y405" s="141">
        <f>X405*K405</f>
        <v>9.4045799999999999E-2</v>
      </c>
      <c r="Z405" s="141">
        <v>0</v>
      </c>
      <c r="AA405" s="142">
        <f>Z405*K405</f>
        <v>0</v>
      </c>
      <c r="AR405" s="16" t="s">
        <v>227</v>
      </c>
      <c r="AT405" s="16" t="s">
        <v>148</v>
      </c>
      <c r="AU405" s="16" t="s">
        <v>153</v>
      </c>
      <c r="AY405" s="16" t="s">
        <v>147</v>
      </c>
      <c r="BE405" s="143">
        <f>IF(U405="základná",N405,0)</f>
        <v>0</v>
      </c>
      <c r="BF405" s="143">
        <f>IF(U405="znížená",N405,0)</f>
        <v>0</v>
      </c>
      <c r="BG405" s="143">
        <f>IF(U405="zákl. prenesená",N405,0)</f>
        <v>0</v>
      </c>
      <c r="BH405" s="143">
        <f>IF(U405="zníž. prenesená",N405,0)</f>
        <v>0</v>
      </c>
      <c r="BI405" s="143">
        <f>IF(U405="nulová",N405,0)</f>
        <v>0</v>
      </c>
      <c r="BJ405" s="16" t="s">
        <v>153</v>
      </c>
      <c r="BK405" s="144">
        <f>ROUND(L405*K405,3)</f>
        <v>0</v>
      </c>
      <c r="BL405" s="16" t="s">
        <v>227</v>
      </c>
      <c r="BM405" s="16" t="s">
        <v>631</v>
      </c>
    </row>
    <row r="406" spans="2:65" s="12" customFormat="1" ht="22.5" customHeight="1" x14ac:dyDescent="0.3">
      <c r="B406" s="161"/>
      <c r="C406" s="162"/>
      <c r="D406" s="162"/>
      <c r="E406" s="163" t="s">
        <v>3</v>
      </c>
      <c r="F406" s="245" t="s">
        <v>632</v>
      </c>
      <c r="G406" s="246"/>
      <c r="H406" s="246"/>
      <c r="I406" s="246"/>
      <c r="J406" s="162"/>
      <c r="K406" s="164" t="s">
        <v>3</v>
      </c>
      <c r="L406" s="162"/>
      <c r="M406" s="162"/>
      <c r="N406" s="162"/>
      <c r="O406" s="162"/>
      <c r="P406" s="162"/>
      <c r="Q406" s="162"/>
      <c r="R406" s="165"/>
      <c r="T406" s="166"/>
      <c r="U406" s="162"/>
      <c r="V406" s="162"/>
      <c r="W406" s="162"/>
      <c r="X406" s="162"/>
      <c r="Y406" s="162"/>
      <c r="Z406" s="162"/>
      <c r="AA406" s="167"/>
      <c r="AT406" s="168" t="s">
        <v>156</v>
      </c>
      <c r="AU406" s="168" t="s">
        <v>153</v>
      </c>
      <c r="AV406" s="12" t="s">
        <v>79</v>
      </c>
      <c r="AW406" s="12" t="s">
        <v>29</v>
      </c>
      <c r="AX406" s="12" t="s">
        <v>72</v>
      </c>
      <c r="AY406" s="168" t="s">
        <v>147</v>
      </c>
    </row>
    <row r="407" spans="2:65" s="10" customFormat="1" ht="22.5" customHeight="1" x14ac:dyDescent="0.3">
      <c r="B407" s="145"/>
      <c r="C407" s="146"/>
      <c r="D407" s="146"/>
      <c r="E407" s="147" t="s">
        <v>3</v>
      </c>
      <c r="F407" s="244" t="s">
        <v>633</v>
      </c>
      <c r="G407" s="238"/>
      <c r="H407" s="238"/>
      <c r="I407" s="238"/>
      <c r="J407" s="146"/>
      <c r="K407" s="148">
        <v>226.905</v>
      </c>
      <c r="L407" s="146"/>
      <c r="M407" s="146"/>
      <c r="N407" s="146"/>
      <c r="O407" s="146"/>
      <c r="P407" s="146"/>
      <c r="Q407" s="146"/>
      <c r="R407" s="149"/>
      <c r="T407" s="150"/>
      <c r="U407" s="146"/>
      <c r="V407" s="146"/>
      <c r="W407" s="146"/>
      <c r="X407" s="146"/>
      <c r="Y407" s="146"/>
      <c r="Z407" s="146"/>
      <c r="AA407" s="151"/>
      <c r="AT407" s="152" t="s">
        <v>156</v>
      </c>
      <c r="AU407" s="152" t="s">
        <v>153</v>
      </c>
      <c r="AV407" s="10" t="s">
        <v>153</v>
      </c>
      <c r="AW407" s="10" t="s">
        <v>29</v>
      </c>
      <c r="AX407" s="10" t="s">
        <v>72</v>
      </c>
      <c r="AY407" s="152" t="s">
        <v>147</v>
      </c>
    </row>
    <row r="408" spans="2:65" s="10" customFormat="1" ht="22.5" customHeight="1" x14ac:dyDescent="0.3">
      <c r="B408" s="145"/>
      <c r="C408" s="146"/>
      <c r="D408" s="146"/>
      <c r="E408" s="147" t="s">
        <v>3</v>
      </c>
      <c r="F408" s="244" t="s">
        <v>634</v>
      </c>
      <c r="G408" s="238"/>
      <c r="H408" s="238"/>
      <c r="I408" s="238"/>
      <c r="J408" s="146"/>
      <c r="K408" s="148">
        <v>2.4750000000000001</v>
      </c>
      <c r="L408" s="146"/>
      <c r="M408" s="146"/>
      <c r="N408" s="146"/>
      <c r="O408" s="146"/>
      <c r="P408" s="146"/>
      <c r="Q408" s="146"/>
      <c r="R408" s="149"/>
      <c r="T408" s="150"/>
      <c r="U408" s="146"/>
      <c r="V408" s="146"/>
      <c r="W408" s="146"/>
      <c r="X408" s="146"/>
      <c r="Y408" s="146"/>
      <c r="Z408" s="146"/>
      <c r="AA408" s="151"/>
      <c r="AT408" s="152" t="s">
        <v>156</v>
      </c>
      <c r="AU408" s="152" t="s">
        <v>153</v>
      </c>
      <c r="AV408" s="10" t="s">
        <v>153</v>
      </c>
      <c r="AW408" s="10" t="s">
        <v>29</v>
      </c>
      <c r="AX408" s="10" t="s">
        <v>72</v>
      </c>
      <c r="AY408" s="152" t="s">
        <v>147</v>
      </c>
    </row>
    <row r="409" spans="2:65" s="11" customFormat="1" ht="22.5" customHeight="1" x14ac:dyDescent="0.3">
      <c r="B409" s="153"/>
      <c r="C409" s="154"/>
      <c r="D409" s="154"/>
      <c r="E409" s="155" t="s">
        <v>3</v>
      </c>
      <c r="F409" s="239" t="s">
        <v>160</v>
      </c>
      <c r="G409" s="240"/>
      <c r="H409" s="240"/>
      <c r="I409" s="240"/>
      <c r="J409" s="154"/>
      <c r="K409" s="156">
        <v>229.38</v>
      </c>
      <c r="L409" s="154"/>
      <c r="M409" s="154"/>
      <c r="N409" s="154"/>
      <c r="O409" s="154"/>
      <c r="P409" s="154"/>
      <c r="Q409" s="154"/>
      <c r="R409" s="157"/>
      <c r="T409" s="158"/>
      <c r="U409" s="154"/>
      <c r="V409" s="154"/>
      <c r="W409" s="154"/>
      <c r="X409" s="154"/>
      <c r="Y409" s="154"/>
      <c r="Z409" s="154"/>
      <c r="AA409" s="159"/>
      <c r="AT409" s="160" t="s">
        <v>156</v>
      </c>
      <c r="AU409" s="160" t="s">
        <v>153</v>
      </c>
      <c r="AV409" s="11" t="s">
        <v>152</v>
      </c>
      <c r="AW409" s="11" t="s">
        <v>29</v>
      </c>
      <c r="AX409" s="11" t="s">
        <v>79</v>
      </c>
      <c r="AY409" s="160" t="s">
        <v>147</v>
      </c>
    </row>
    <row r="410" spans="2:65" s="1" customFormat="1" ht="31.5" customHeight="1" x14ac:dyDescent="0.3">
      <c r="B410" s="134"/>
      <c r="C410" s="135" t="s">
        <v>635</v>
      </c>
      <c r="D410" s="135" t="s">
        <v>148</v>
      </c>
      <c r="E410" s="136" t="s">
        <v>636</v>
      </c>
      <c r="F410" s="234" t="s">
        <v>637</v>
      </c>
      <c r="G410" s="222"/>
      <c r="H410" s="222"/>
      <c r="I410" s="222"/>
      <c r="J410" s="137" t="s">
        <v>196</v>
      </c>
      <c r="K410" s="138">
        <v>229.38</v>
      </c>
      <c r="L410" s="221">
        <v>0</v>
      </c>
      <c r="M410" s="222"/>
      <c r="N410" s="221">
        <f>ROUND(L410*K410,3)</f>
        <v>0</v>
      </c>
      <c r="O410" s="222"/>
      <c r="P410" s="222"/>
      <c r="Q410" s="222"/>
      <c r="R410" s="139"/>
      <c r="T410" s="140" t="s">
        <v>3</v>
      </c>
      <c r="U410" s="39" t="s">
        <v>39</v>
      </c>
      <c r="V410" s="141">
        <v>0.104</v>
      </c>
      <c r="W410" s="141">
        <f>V410*K410</f>
        <v>23.855519999999999</v>
      </c>
      <c r="X410" s="141">
        <v>0</v>
      </c>
      <c r="Y410" s="141">
        <f>X410*K410</f>
        <v>0</v>
      </c>
      <c r="Z410" s="141">
        <v>7.5100000000000002E-3</v>
      </c>
      <c r="AA410" s="142">
        <f>Z410*K410</f>
        <v>1.7226437999999999</v>
      </c>
      <c r="AR410" s="16" t="s">
        <v>227</v>
      </c>
      <c r="AT410" s="16" t="s">
        <v>148</v>
      </c>
      <c r="AU410" s="16" t="s">
        <v>153</v>
      </c>
      <c r="AY410" s="16" t="s">
        <v>147</v>
      </c>
      <c r="BE410" s="143">
        <f>IF(U410="základná",N410,0)</f>
        <v>0</v>
      </c>
      <c r="BF410" s="143">
        <f>IF(U410="znížená",N410,0)</f>
        <v>0</v>
      </c>
      <c r="BG410" s="143">
        <f>IF(U410="zákl. prenesená",N410,0)</f>
        <v>0</v>
      </c>
      <c r="BH410" s="143">
        <f>IF(U410="zníž. prenesená",N410,0)</f>
        <v>0</v>
      </c>
      <c r="BI410" s="143">
        <f>IF(U410="nulová",N410,0)</f>
        <v>0</v>
      </c>
      <c r="BJ410" s="16" t="s">
        <v>153</v>
      </c>
      <c r="BK410" s="144">
        <f>ROUND(L410*K410,3)</f>
        <v>0</v>
      </c>
      <c r="BL410" s="16" t="s">
        <v>227</v>
      </c>
      <c r="BM410" s="16" t="s">
        <v>638</v>
      </c>
    </row>
    <row r="411" spans="2:65" s="12" customFormat="1" ht="31.5" customHeight="1" x14ac:dyDescent="0.3">
      <c r="B411" s="161"/>
      <c r="C411" s="162"/>
      <c r="D411" s="162"/>
      <c r="E411" s="163" t="s">
        <v>3</v>
      </c>
      <c r="F411" s="245" t="s">
        <v>639</v>
      </c>
      <c r="G411" s="246"/>
      <c r="H411" s="246"/>
      <c r="I411" s="246"/>
      <c r="J411" s="162"/>
      <c r="K411" s="164" t="s">
        <v>3</v>
      </c>
      <c r="L411" s="162"/>
      <c r="M411" s="162"/>
      <c r="N411" s="162"/>
      <c r="O411" s="162"/>
      <c r="P411" s="162"/>
      <c r="Q411" s="162"/>
      <c r="R411" s="165"/>
      <c r="T411" s="166"/>
      <c r="U411" s="162"/>
      <c r="V411" s="162"/>
      <c r="W411" s="162"/>
      <c r="X411" s="162"/>
      <c r="Y411" s="162"/>
      <c r="Z411" s="162"/>
      <c r="AA411" s="167"/>
      <c r="AT411" s="168" t="s">
        <v>156</v>
      </c>
      <c r="AU411" s="168" t="s">
        <v>153</v>
      </c>
      <c r="AV411" s="12" t="s">
        <v>79</v>
      </c>
      <c r="AW411" s="12" t="s">
        <v>29</v>
      </c>
      <c r="AX411" s="12" t="s">
        <v>72</v>
      </c>
      <c r="AY411" s="168" t="s">
        <v>147</v>
      </c>
    </row>
    <row r="412" spans="2:65" s="10" customFormat="1" ht="22.5" customHeight="1" x14ac:dyDescent="0.3">
      <c r="B412" s="145"/>
      <c r="C412" s="146"/>
      <c r="D412" s="146"/>
      <c r="E412" s="147" t="s">
        <v>3</v>
      </c>
      <c r="F412" s="244" t="s">
        <v>633</v>
      </c>
      <c r="G412" s="238"/>
      <c r="H412" s="238"/>
      <c r="I412" s="238"/>
      <c r="J412" s="146"/>
      <c r="K412" s="148">
        <v>226.905</v>
      </c>
      <c r="L412" s="146"/>
      <c r="M412" s="146"/>
      <c r="N412" s="146"/>
      <c r="O412" s="146"/>
      <c r="P412" s="146"/>
      <c r="Q412" s="146"/>
      <c r="R412" s="149"/>
      <c r="T412" s="150"/>
      <c r="U412" s="146"/>
      <c r="V412" s="146"/>
      <c r="W412" s="146"/>
      <c r="X412" s="146"/>
      <c r="Y412" s="146"/>
      <c r="Z412" s="146"/>
      <c r="AA412" s="151"/>
      <c r="AT412" s="152" t="s">
        <v>156</v>
      </c>
      <c r="AU412" s="152" t="s">
        <v>153</v>
      </c>
      <c r="AV412" s="10" t="s">
        <v>153</v>
      </c>
      <c r="AW412" s="10" t="s">
        <v>29</v>
      </c>
      <c r="AX412" s="10" t="s">
        <v>72</v>
      </c>
      <c r="AY412" s="152" t="s">
        <v>147</v>
      </c>
    </row>
    <row r="413" spans="2:65" s="10" customFormat="1" ht="22.5" customHeight="1" x14ac:dyDescent="0.3">
      <c r="B413" s="145"/>
      <c r="C413" s="146"/>
      <c r="D413" s="146"/>
      <c r="E413" s="147" t="s">
        <v>3</v>
      </c>
      <c r="F413" s="244" t="s">
        <v>634</v>
      </c>
      <c r="G413" s="238"/>
      <c r="H413" s="238"/>
      <c r="I413" s="238"/>
      <c r="J413" s="146"/>
      <c r="K413" s="148">
        <v>2.4750000000000001</v>
      </c>
      <c r="L413" s="146"/>
      <c r="M413" s="146"/>
      <c r="N413" s="146"/>
      <c r="O413" s="146"/>
      <c r="P413" s="146"/>
      <c r="Q413" s="146"/>
      <c r="R413" s="149"/>
      <c r="T413" s="150"/>
      <c r="U413" s="146"/>
      <c r="V413" s="146"/>
      <c r="W413" s="146"/>
      <c r="X413" s="146"/>
      <c r="Y413" s="146"/>
      <c r="Z413" s="146"/>
      <c r="AA413" s="151"/>
      <c r="AT413" s="152" t="s">
        <v>156</v>
      </c>
      <c r="AU413" s="152" t="s">
        <v>153</v>
      </c>
      <c r="AV413" s="10" t="s">
        <v>153</v>
      </c>
      <c r="AW413" s="10" t="s">
        <v>29</v>
      </c>
      <c r="AX413" s="10" t="s">
        <v>72</v>
      </c>
      <c r="AY413" s="152" t="s">
        <v>147</v>
      </c>
    </row>
    <row r="414" spans="2:65" s="11" customFormat="1" ht="22.5" customHeight="1" x14ac:dyDescent="0.3">
      <c r="B414" s="153"/>
      <c r="C414" s="154"/>
      <c r="D414" s="154"/>
      <c r="E414" s="155" t="s">
        <v>3</v>
      </c>
      <c r="F414" s="239" t="s">
        <v>160</v>
      </c>
      <c r="G414" s="240"/>
      <c r="H414" s="240"/>
      <c r="I414" s="240"/>
      <c r="J414" s="154"/>
      <c r="K414" s="156">
        <v>229.38</v>
      </c>
      <c r="L414" s="154"/>
      <c r="M414" s="154"/>
      <c r="N414" s="154"/>
      <c r="O414" s="154"/>
      <c r="P414" s="154"/>
      <c r="Q414" s="154"/>
      <c r="R414" s="157"/>
      <c r="T414" s="158"/>
      <c r="U414" s="154"/>
      <c r="V414" s="154"/>
      <c r="W414" s="154"/>
      <c r="X414" s="154"/>
      <c r="Y414" s="154"/>
      <c r="Z414" s="154"/>
      <c r="AA414" s="159"/>
      <c r="AT414" s="160" t="s">
        <v>156</v>
      </c>
      <c r="AU414" s="160" t="s">
        <v>153</v>
      </c>
      <c r="AV414" s="11" t="s">
        <v>152</v>
      </c>
      <c r="AW414" s="11" t="s">
        <v>29</v>
      </c>
      <c r="AX414" s="11" t="s">
        <v>79</v>
      </c>
      <c r="AY414" s="160" t="s">
        <v>147</v>
      </c>
    </row>
    <row r="415" spans="2:65" s="1" customFormat="1" ht="31.5" customHeight="1" x14ac:dyDescent="0.3">
      <c r="B415" s="134"/>
      <c r="C415" s="135" t="s">
        <v>640</v>
      </c>
      <c r="D415" s="135" t="s">
        <v>148</v>
      </c>
      <c r="E415" s="136" t="s">
        <v>641</v>
      </c>
      <c r="F415" s="234" t="s">
        <v>642</v>
      </c>
      <c r="G415" s="222"/>
      <c r="H415" s="222"/>
      <c r="I415" s="222"/>
      <c r="J415" s="137" t="s">
        <v>230</v>
      </c>
      <c r="K415" s="138">
        <v>75</v>
      </c>
      <c r="L415" s="221">
        <v>0</v>
      </c>
      <c r="M415" s="222"/>
      <c r="N415" s="221">
        <f>ROUND(L415*K415,3)</f>
        <v>0</v>
      </c>
      <c r="O415" s="222"/>
      <c r="P415" s="222"/>
      <c r="Q415" s="222"/>
      <c r="R415" s="139"/>
      <c r="T415" s="140" t="s">
        <v>3</v>
      </c>
      <c r="U415" s="39" t="s">
        <v>39</v>
      </c>
      <c r="V415" s="141">
        <v>0.76034000000000002</v>
      </c>
      <c r="W415" s="141">
        <f>V415*K415</f>
        <v>57.025500000000001</v>
      </c>
      <c r="X415" s="141">
        <v>2.2000000000000001E-4</v>
      </c>
      <c r="Y415" s="141">
        <f>X415*K415</f>
        <v>1.6500000000000001E-2</v>
      </c>
      <c r="Z415" s="141">
        <v>0</v>
      </c>
      <c r="AA415" s="142">
        <f>Z415*K415</f>
        <v>0</v>
      </c>
      <c r="AR415" s="16" t="s">
        <v>227</v>
      </c>
      <c r="AT415" s="16" t="s">
        <v>148</v>
      </c>
      <c r="AU415" s="16" t="s">
        <v>153</v>
      </c>
      <c r="AY415" s="16" t="s">
        <v>147</v>
      </c>
      <c r="BE415" s="143">
        <f>IF(U415="základná",N415,0)</f>
        <v>0</v>
      </c>
      <c r="BF415" s="143">
        <f>IF(U415="znížená",N415,0)</f>
        <v>0</v>
      </c>
      <c r="BG415" s="143">
        <f>IF(U415="zákl. prenesená",N415,0)</f>
        <v>0</v>
      </c>
      <c r="BH415" s="143">
        <f>IF(U415="zníž. prenesená",N415,0)</f>
        <v>0</v>
      </c>
      <c r="BI415" s="143">
        <f>IF(U415="nulová",N415,0)</f>
        <v>0</v>
      </c>
      <c r="BJ415" s="16" t="s">
        <v>153</v>
      </c>
      <c r="BK415" s="144">
        <f>ROUND(L415*K415,3)</f>
        <v>0</v>
      </c>
      <c r="BL415" s="16" t="s">
        <v>227</v>
      </c>
      <c r="BM415" s="16" t="s">
        <v>643</v>
      </c>
    </row>
    <row r="416" spans="2:65" s="1" customFormat="1" ht="31.5" customHeight="1" x14ac:dyDescent="0.3">
      <c r="B416" s="134"/>
      <c r="C416" s="135" t="s">
        <v>644</v>
      </c>
      <c r="D416" s="135" t="s">
        <v>148</v>
      </c>
      <c r="E416" s="136" t="s">
        <v>645</v>
      </c>
      <c r="F416" s="234" t="s">
        <v>646</v>
      </c>
      <c r="G416" s="222"/>
      <c r="H416" s="222"/>
      <c r="I416" s="222"/>
      <c r="J416" s="137" t="s">
        <v>230</v>
      </c>
      <c r="K416" s="138">
        <v>55</v>
      </c>
      <c r="L416" s="221">
        <v>0</v>
      </c>
      <c r="M416" s="222"/>
      <c r="N416" s="221">
        <f>ROUND(L416*K416,3)</f>
        <v>0</v>
      </c>
      <c r="O416" s="222"/>
      <c r="P416" s="222"/>
      <c r="Q416" s="222"/>
      <c r="R416" s="139"/>
      <c r="T416" s="140" t="s">
        <v>3</v>
      </c>
      <c r="U416" s="39" t="s">
        <v>39</v>
      </c>
      <c r="V416" s="141">
        <v>1.06701</v>
      </c>
      <c r="W416" s="141">
        <f>V416*K416</f>
        <v>58.685549999999999</v>
      </c>
      <c r="X416" s="141">
        <v>1.24E-3</v>
      </c>
      <c r="Y416" s="141">
        <f>X416*K416</f>
        <v>6.8199999999999997E-2</v>
      </c>
      <c r="Z416" s="141">
        <v>0</v>
      </c>
      <c r="AA416" s="142">
        <f>Z416*K416</f>
        <v>0</v>
      </c>
      <c r="AR416" s="16" t="s">
        <v>227</v>
      </c>
      <c r="AT416" s="16" t="s">
        <v>148</v>
      </c>
      <c r="AU416" s="16" t="s">
        <v>153</v>
      </c>
      <c r="AY416" s="16" t="s">
        <v>147</v>
      </c>
      <c r="BE416" s="143">
        <f>IF(U416="základná",N416,0)</f>
        <v>0</v>
      </c>
      <c r="BF416" s="143">
        <f>IF(U416="znížená",N416,0)</f>
        <v>0</v>
      </c>
      <c r="BG416" s="143">
        <f>IF(U416="zákl. prenesená",N416,0)</f>
        <v>0</v>
      </c>
      <c r="BH416" s="143">
        <f>IF(U416="zníž. prenesená",N416,0)</f>
        <v>0</v>
      </c>
      <c r="BI416" s="143">
        <f>IF(U416="nulová",N416,0)</f>
        <v>0</v>
      </c>
      <c r="BJ416" s="16" t="s">
        <v>153</v>
      </c>
      <c r="BK416" s="144">
        <f>ROUND(L416*K416,3)</f>
        <v>0</v>
      </c>
      <c r="BL416" s="16" t="s">
        <v>227</v>
      </c>
      <c r="BM416" s="16" t="s">
        <v>647</v>
      </c>
    </row>
    <row r="417" spans="2:65" s="1" customFormat="1" ht="31.5" customHeight="1" x14ac:dyDescent="0.3">
      <c r="B417" s="134"/>
      <c r="C417" s="135" t="s">
        <v>648</v>
      </c>
      <c r="D417" s="135" t="s">
        <v>148</v>
      </c>
      <c r="E417" s="136" t="s">
        <v>649</v>
      </c>
      <c r="F417" s="234" t="s">
        <v>650</v>
      </c>
      <c r="G417" s="222"/>
      <c r="H417" s="222"/>
      <c r="I417" s="222"/>
      <c r="J417" s="137" t="s">
        <v>230</v>
      </c>
      <c r="K417" s="138">
        <v>10.670999999999999</v>
      </c>
      <c r="L417" s="221">
        <v>0</v>
      </c>
      <c r="M417" s="222"/>
      <c r="N417" s="221">
        <f>ROUND(L417*K417,3)</f>
        <v>0</v>
      </c>
      <c r="O417" s="222"/>
      <c r="P417" s="222"/>
      <c r="Q417" s="222"/>
      <c r="R417" s="139"/>
      <c r="T417" s="140" t="s">
        <v>3</v>
      </c>
      <c r="U417" s="39" t="s">
        <v>39</v>
      </c>
      <c r="V417" s="141">
        <v>0.46400000000000002</v>
      </c>
      <c r="W417" s="141">
        <f>V417*K417</f>
        <v>4.9513439999999997</v>
      </c>
      <c r="X417" s="141">
        <v>2.0000000000000001E-4</v>
      </c>
      <c r="Y417" s="141">
        <f>X417*K417</f>
        <v>2.1342000000000002E-3</v>
      </c>
      <c r="Z417" s="141">
        <v>0</v>
      </c>
      <c r="AA417" s="142">
        <f>Z417*K417</f>
        <v>0</v>
      </c>
      <c r="AR417" s="16" t="s">
        <v>227</v>
      </c>
      <c r="AT417" s="16" t="s">
        <v>148</v>
      </c>
      <c r="AU417" s="16" t="s">
        <v>153</v>
      </c>
      <c r="AY417" s="16" t="s">
        <v>147</v>
      </c>
      <c r="BE417" s="143">
        <f>IF(U417="základná",N417,0)</f>
        <v>0</v>
      </c>
      <c r="BF417" s="143">
        <f>IF(U417="znížená",N417,0)</f>
        <v>0</v>
      </c>
      <c r="BG417" s="143">
        <f>IF(U417="zákl. prenesená",N417,0)</f>
        <v>0</v>
      </c>
      <c r="BH417" s="143">
        <f>IF(U417="zníž. prenesená",N417,0)</f>
        <v>0</v>
      </c>
      <c r="BI417" s="143">
        <f>IF(U417="nulová",N417,0)</f>
        <v>0</v>
      </c>
      <c r="BJ417" s="16" t="s">
        <v>153</v>
      </c>
      <c r="BK417" s="144">
        <f>ROUND(L417*K417,3)</f>
        <v>0</v>
      </c>
      <c r="BL417" s="16" t="s">
        <v>227</v>
      </c>
      <c r="BM417" s="16" t="s">
        <v>651</v>
      </c>
    </row>
    <row r="418" spans="2:65" s="10" customFormat="1" ht="22.5" customHeight="1" x14ac:dyDescent="0.3">
      <c r="B418" s="145"/>
      <c r="C418" s="146"/>
      <c r="D418" s="146"/>
      <c r="E418" s="147" t="s">
        <v>3</v>
      </c>
      <c r="F418" s="237" t="s">
        <v>652</v>
      </c>
      <c r="G418" s="238"/>
      <c r="H418" s="238"/>
      <c r="I418" s="238"/>
      <c r="J418" s="146"/>
      <c r="K418" s="148">
        <v>3.36</v>
      </c>
      <c r="L418" s="146"/>
      <c r="M418" s="146"/>
      <c r="N418" s="146"/>
      <c r="O418" s="146"/>
      <c r="P418" s="146"/>
      <c r="Q418" s="146"/>
      <c r="R418" s="149"/>
      <c r="T418" s="150"/>
      <c r="U418" s="146"/>
      <c r="V418" s="146"/>
      <c r="W418" s="146"/>
      <c r="X418" s="146"/>
      <c r="Y418" s="146"/>
      <c r="Z418" s="146"/>
      <c r="AA418" s="151"/>
      <c r="AT418" s="152" t="s">
        <v>156</v>
      </c>
      <c r="AU418" s="152" t="s">
        <v>153</v>
      </c>
      <c r="AV418" s="10" t="s">
        <v>153</v>
      </c>
      <c r="AW418" s="10" t="s">
        <v>29</v>
      </c>
      <c r="AX418" s="10" t="s">
        <v>72</v>
      </c>
      <c r="AY418" s="152" t="s">
        <v>147</v>
      </c>
    </row>
    <row r="419" spans="2:65" s="10" customFormat="1" ht="22.5" customHeight="1" x14ac:dyDescent="0.3">
      <c r="B419" s="145"/>
      <c r="C419" s="146"/>
      <c r="D419" s="146"/>
      <c r="E419" s="147" t="s">
        <v>3</v>
      </c>
      <c r="F419" s="244" t="s">
        <v>653</v>
      </c>
      <c r="G419" s="238"/>
      <c r="H419" s="238"/>
      <c r="I419" s="238"/>
      <c r="J419" s="146"/>
      <c r="K419" s="148">
        <v>1.464</v>
      </c>
      <c r="L419" s="146"/>
      <c r="M419" s="146"/>
      <c r="N419" s="146"/>
      <c r="O419" s="146"/>
      <c r="P419" s="146"/>
      <c r="Q419" s="146"/>
      <c r="R419" s="149"/>
      <c r="T419" s="150"/>
      <c r="U419" s="146"/>
      <c r="V419" s="146"/>
      <c r="W419" s="146"/>
      <c r="X419" s="146"/>
      <c r="Y419" s="146"/>
      <c r="Z419" s="146"/>
      <c r="AA419" s="151"/>
      <c r="AT419" s="152" t="s">
        <v>156</v>
      </c>
      <c r="AU419" s="152" t="s">
        <v>153</v>
      </c>
      <c r="AV419" s="10" t="s">
        <v>153</v>
      </c>
      <c r="AW419" s="10" t="s">
        <v>29</v>
      </c>
      <c r="AX419" s="10" t="s">
        <v>72</v>
      </c>
      <c r="AY419" s="152" t="s">
        <v>147</v>
      </c>
    </row>
    <row r="420" spans="2:65" s="10" customFormat="1" ht="22.5" customHeight="1" x14ac:dyDescent="0.3">
      <c r="B420" s="145"/>
      <c r="C420" s="146"/>
      <c r="D420" s="146"/>
      <c r="E420" s="147" t="s">
        <v>3</v>
      </c>
      <c r="F420" s="244" t="s">
        <v>654</v>
      </c>
      <c r="G420" s="238"/>
      <c r="H420" s="238"/>
      <c r="I420" s="238"/>
      <c r="J420" s="146"/>
      <c r="K420" s="148">
        <v>1.4630000000000001</v>
      </c>
      <c r="L420" s="146"/>
      <c r="M420" s="146"/>
      <c r="N420" s="146"/>
      <c r="O420" s="146"/>
      <c r="P420" s="146"/>
      <c r="Q420" s="146"/>
      <c r="R420" s="149"/>
      <c r="T420" s="150"/>
      <c r="U420" s="146"/>
      <c r="V420" s="146"/>
      <c r="W420" s="146"/>
      <c r="X420" s="146"/>
      <c r="Y420" s="146"/>
      <c r="Z420" s="146"/>
      <c r="AA420" s="151"/>
      <c r="AT420" s="152" t="s">
        <v>156</v>
      </c>
      <c r="AU420" s="152" t="s">
        <v>153</v>
      </c>
      <c r="AV420" s="10" t="s">
        <v>153</v>
      </c>
      <c r="AW420" s="10" t="s">
        <v>29</v>
      </c>
      <c r="AX420" s="10" t="s">
        <v>72</v>
      </c>
      <c r="AY420" s="152" t="s">
        <v>147</v>
      </c>
    </row>
    <row r="421" spans="2:65" s="10" customFormat="1" ht="22.5" customHeight="1" x14ac:dyDescent="0.3">
      <c r="B421" s="145"/>
      <c r="C421" s="146"/>
      <c r="D421" s="146"/>
      <c r="E421" s="147" t="s">
        <v>3</v>
      </c>
      <c r="F421" s="244" t="s">
        <v>655</v>
      </c>
      <c r="G421" s="238"/>
      <c r="H421" s="238"/>
      <c r="I421" s="238"/>
      <c r="J421" s="146"/>
      <c r="K421" s="148">
        <v>1.4590000000000001</v>
      </c>
      <c r="L421" s="146"/>
      <c r="M421" s="146"/>
      <c r="N421" s="146"/>
      <c r="O421" s="146"/>
      <c r="P421" s="146"/>
      <c r="Q421" s="146"/>
      <c r="R421" s="149"/>
      <c r="T421" s="150"/>
      <c r="U421" s="146"/>
      <c r="V421" s="146"/>
      <c r="W421" s="146"/>
      <c r="X421" s="146"/>
      <c r="Y421" s="146"/>
      <c r="Z421" s="146"/>
      <c r="AA421" s="151"/>
      <c r="AT421" s="152" t="s">
        <v>156</v>
      </c>
      <c r="AU421" s="152" t="s">
        <v>153</v>
      </c>
      <c r="AV421" s="10" t="s">
        <v>153</v>
      </c>
      <c r="AW421" s="10" t="s">
        <v>29</v>
      </c>
      <c r="AX421" s="10" t="s">
        <v>72</v>
      </c>
      <c r="AY421" s="152" t="s">
        <v>147</v>
      </c>
    </row>
    <row r="422" spans="2:65" s="10" customFormat="1" ht="22.5" customHeight="1" x14ac:dyDescent="0.3">
      <c r="B422" s="145"/>
      <c r="C422" s="146"/>
      <c r="D422" s="146"/>
      <c r="E422" s="147" t="s">
        <v>3</v>
      </c>
      <c r="F422" s="244" t="s">
        <v>656</v>
      </c>
      <c r="G422" s="238"/>
      <c r="H422" s="238"/>
      <c r="I422" s="238"/>
      <c r="J422" s="146"/>
      <c r="K422" s="148">
        <v>1.4570000000000001</v>
      </c>
      <c r="L422" s="146"/>
      <c r="M422" s="146"/>
      <c r="N422" s="146"/>
      <c r="O422" s="146"/>
      <c r="P422" s="146"/>
      <c r="Q422" s="146"/>
      <c r="R422" s="149"/>
      <c r="T422" s="150"/>
      <c r="U422" s="146"/>
      <c r="V422" s="146"/>
      <c r="W422" s="146"/>
      <c r="X422" s="146"/>
      <c r="Y422" s="146"/>
      <c r="Z422" s="146"/>
      <c r="AA422" s="151"/>
      <c r="AT422" s="152" t="s">
        <v>156</v>
      </c>
      <c r="AU422" s="152" t="s">
        <v>153</v>
      </c>
      <c r="AV422" s="10" t="s">
        <v>153</v>
      </c>
      <c r="AW422" s="10" t="s">
        <v>29</v>
      </c>
      <c r="AX422" s="10" t="s">
        <v>72</v>
      </c>
      <c r="AY422" s="152" t="s">
        <v>147</v>
      </c>
    </row>
    <row r="423" spans="2:65" s="10" customFormat="1" ht="22.5" customHeight="1" x14ac:dyDescent="0.3">
      <c r="B423" s="145"/>
      <c r="C423" s="146"/>
      <c r="D423" s="146"/>
      <c r="E423" s="147" t="s">
        <v>3</v>
      </c>
      <c r="F423" s="244" t="s">
        <v>657</v>
      </c>
      <c r="G423" s="238"/>
      <c r="H423" s="238"/>
      <c r="I423" s="238"/>
      <c r="J423" s="146"/>
      <c r="K423" s="148">
        <v>1.468</v>
      </c>
      <c r="L423" s="146"/>
      <c r="M423" s="146"/>
      <c r="N423" s="146"/>
      <c r="O423" s="146"/>
      <c r="P423" s="146"/>
      <c r="Q423" s="146"/>
      <c r="R423" s="149"/>
      <c r="T423" s="150"/>
      <c r="U423" s="146"/>
      <c r="V423" s="146"/>
      <c r="W423" s="146"/>
      <c r="X423" s="146"/>
      <c r="Y423" s="146"/>
      <c r="Z423" s="146"/>
      <c r="AA423" s="151"/>
      <c r="AT423" s="152" t="s">
        <v>156</v>
      </c>
      <c r="AU423" s="152" t="s">
        <v>153</v>
      </c>
      <c r="AV423" s="10" t="s">
        <v>153</v>
      </c>
      <c r="AW423" s="10" t="s">
        <v>29</v>
      </c>
      <c r="AX423" s="10" t="s">
        <v>72</v>
      </c>
      <c r="AY423" s="152" t="s">
        <v>147</v>
      </c>
    </row>
    <row r="424" spans="2:65" s="11" customFormat="1" ht="22.5" customHeight="1" x14ac:dyDescent="0.3">
      <c r="B424" s="153"/>
      <c r="C424" s="154"/>
      <c r="D424" s="154"/>
      <c r="E424" s="155" t="s">
        <v>3</v>
      </c>
      <c r="F424" s="239" t="s">
        <v>160</v>
      </c>
      <c r="G424" s="240"/>
      <c r="H424" s="240"/>
      <c r="I424" s="240"/>
      <c r="J424" s="154"/>
      <c r="K424" s="156">
        <v>10.670999999999999</v>
      </c>
      <c r="L424" s="154"/>
      <c r="M424" s="154"/>
      <c r="N424" s="154"/>
      <c r="O424" s="154"/>
      <c r="P424" s="154"/>
      <c r="Q424" s="154"/>
      <c r="R424" s="157"/>
      <c r="T424" s="158"/>
      <c r="U424" s="154"/>
      <c r="V424" s="154"/>
      <c r="W424" s="154"/>
      <c r="X424" s="154"/>
      <c r="Y424" s="154"/>
      <c r="Z424" s="154"/>
      <c r="AA424" s="159"/>
      <c r="AT424" s="160" t="s">
        <v>156</v>
      </c>
      <c r="AU424" s="160" t="s">
        <v>153</v>
      </c>
      <c r="AV424" s="11" t="s">
        <v>152</v>
      </c>
      <c r="AW424" s="11" t="s">
        <v>29</v>
      </c>
      <c r="AX424" s="11" t="s">
        <v>79</v>
      </c>
      <c r="AY424" s="160" t="s">
        <v>147</v>
      </c>
    </row>
    <row r="425" spans="2:65" s="1" customFormat="1" ht="31.5" customHeight="1" x14ac:dyDescent="0.3">
      <c r="B425" s="134"/>
      <c r="C425" s="135" t="s">
        <v>658</v>
      </c>
      <c r="D425" s="135" t="s">
        <v>148</v>
      </c>
      <c r="E425" s="136" t="s">
        <v>659</v>
      </c>
      <c r="F425" s="234" t="s">
        <v>660</v>
      </c>
      <c r="G425" s="222"/>
      <c r="H425" s="222"/>
      <c r="I425" s="222"/>
      <c r="J425" s="137" t="s">
        <v>230</v>
      </c>
      <c r="K425" s="138">
        <v>10</v>
      </c>
      <c r="L425" s="221">
        <v>0</v>
      </c>
      <c r="M425" s="222"/>
      <c r="N425" s="221">
        <f>ROUND(L425*K425,3)</f>
        <v>0</v>
      </c>
      <c r="O425" s="222"/>
      <c r="P425" s="222"/>
      <c r="Q425" s="222"/>
      <c r="R425" s="139"/>
      <c r="T425" s="140" t="s">
        <v>3</v>
      </c>
      <c r="U425" s="39" t="s">
        <v>39</v>
      </c>
      <c r="V425" s="141">
        <v>0.66210000000000002</v>
      </c>
      <c r="W425" s="141">
        <f>V425*K425</f>
        <v>6.6210000000000004</v>
      </c>
      <c r="X425" s="141">
        <v>2.4399999999999999E-3</v>
      </c>
      <c r="Y425" s="141">
        <f>X425*K425</f>
        <v>2.4399999999999998E-2</v>
      </c>
      <c r="Z425" s="141">
        <v>0</v>
      </c>
      <c r="AA425" s="142">
        <f>Z425*K425</f>
        <v>0</v>
      </c>
      <c r="AR425" s="16" t="s">
        <v>227</v>
      </c>
      <c r="AT425" s="16" t="s">
        <v>148</v>
      </c>
      <c r="AU425" s="16" t="s">
        <v>153</v>
      </c>
      <c r="AY425" s="16" t="s">
        <v>147</v>
      </c>
      <c r="BE425" s="143">
        <f>IF(U425="základná",N425,0)</f>
        <v>0</v>
      </c>
      <c r="BF425" s="143">
        <f>IF(U425="znížená",N425,0)</f>
        <v>0</v>
      </c>
      <c r="BG425" s="143">
        <f>IF(U425="zákl. prenesená",N425,0)</f>
        <v>0</v>
      </c>
      <c r="BH425" s="143">
        <f>IF(U425="zníž. prenesená",N425,0)</f>
        <v>0</v>
      </c>
      <c r="BI425" s="143">
        <f>IF(U425="nulová",N425,0)</f>
        <v>0</v>
      </c>
      <c r="BJ425" s="16" t="s">
        <v>153</v>
      </c>
      <c r="BK425" s="144">
        <f>ROUND(L425*K425,3)</f>
        <v>0</v>
      </c>
      <c r="BL425" s="16" t="s">
        <v>227</v>
      </c>
      <c r="BM425" s="16" t="s">
        <v>661</v>
      </c>
    </row>
    <row r="426" spans="2:65" s="1" customFormat="1" ht="22.5" customHeight="1" x14ac:dyDescent="0.3">
      <c r="B426" s="134"/>
      <c r="C426" s="135" t="s">
        <v>662</v>
      </c>
      <c r="D426" s="135" t="s">
        <v>148</v>
      </c>
      <c r="E426" s="136" t="s">
        <v>663</v>
      </c>
      <c r="F426" s="234" t="s">
        <v>664</v>
      </c>
      <c r="G426" s="222"/>
      <c r="H426" s="222"/>
      <c r="I426" s="222"/>
      <c r="J426" s="137" t="s">
        <v>196</v>
      </c>
      <c r="K426" s="138">
        <v>226.905</v>
      </c>
      <c r="L426" s="221">
        <v>0</v>
      </c>
      <c r="M426" s="222"/>
      <c r="N426" s="221">
        <f>ROUND(L426*K426,3)</f>
        <v>0</v>
      </c>
      <c r="O426" s="222"/>
      <c r="P426" s="222"/>
      <c r="Q426" s="222"/>
      <c r="R426" s="139"/>
      <c r="T426" s="140" t="s">
        <v>3</v>
      </c>
      <c r="U426" s="39" t="s">
        <v>39</v>
      </c>
      <c r="V426" s="141">
        <v>4.3999999999999997E-2</v>
      </c>
      <c r="W426" s="141">
        <f>V426*K426</f>
        <v>9.9838199999999997</v>
      </c>
      <c r="X426" s="141">
        <v>1.2E-4</v>
      </c>
      <c r="Y426" s="141">
        <f>X426*K426</f>
        <v>2.7228600000000002E-2</v>
      </c>
      <c r="Z426" s="141">
        <v>0</v>
      </c>
      <c r="AA426" s="142">
        <f>Z426*K426</f>
        <v>0</v>
      </c>
      <c r="AR426" s="16" t="s">
        <v>227</v>
      </c>
      <c r="AT426" s="16" t="s">
        <v>148</v>
      </c>
      <c r="AU426" s="16" t="s">
        <v>153</v>
      </c>
      <c r="AY426" s="16" t="s">
        <v>147</v>
      </c>
      <c r="BE426" s="143">
        <f>IF(U426="základná",N426,0)</f>
        <v>0</v>
      </c>
      <c r="BF426" s="143">
        <f>IF(U426="znížená",N426,0)</f>
        <v>0</v>
      </c>
      <c r="BG426" s="143">
        <f>IF(U426="zákl. prenesená",N426,0)</f>
        <v>0</v>
      </c>
      <c r="BH426" s="143">
        <f>IF(U426="zníž. prenesená",N426,0)</f>
        <v>0</v>
      </c>
      <c r="BI426" s="143">
        <f>IF(U426="nulová",N426,0)</f>
        <v>0</v>
      </c>
      <c r="BJ426" s="16" t="s">
        <v>153</v>
      </c>
      <c r="BK426" s="144">
        <f>ROUND(L426*K426,3)</f>
        <v>0</v>
      </c>
      <c r="BL426" s="16" t="s">
        <v>227</v>
      </c>
      <c r="BM426" s="16" t="s">
        <v>665</v>
      </c>
    </row>
    <row r="427" spans="2:65" s="10" customFormat="1" ht="22.5" customHeight="1" x14ac:dyDescent="0.3">
      <c r="B427" s="145"/>
      <c r="C427" s="146"/>
      <c r="D427" s="146"/>
      <c r="E427" s="147" t="s">
        <v>3</v>
      </c>
      <c r="F427" s="237" t="s">
        <v>576</v>
      </c>
      <c r="G427" s="238"/>
      <c r="H427" s="238"/>
      <c r="I427" s="238"/>
      <c r="J427" s="146"/>
      <c r="K427" s="148">
        <v>226.905</v>
      </c>
      <c r="L427" s="146"/>
      <c r="M427" s="146"/>
      <c r="N427" s="146"/>
      <c r="O427" s="146"/>
      <c r="P427" s="146"/>
      <c r="Q427" s="146"/>
      <c r="R427" s="149"/>
      <c r="T427" s="150"/>
      <c r="U427" s="146"/>
      <c r="V427" s="146"/>
      <c r="W427" s="146"/>
      <c r="X427" s="146"/>
      <c r="Y427" s="146"/>
      <c r="Z427" s="146"/>
      <c r="AA427" s="151"/>
      <c r="AT427" s="152" t="s">
        <v>156</v>
      </c>
      <c r="AU427" s="152" t="s">
        <v>153</v>
      </c>
      <c r="AV427" s="10" t="s">
        <v>153</v>
      </c>
      <c r="AW427" s="10" t="s">
        <v>29</v>
      </c>
      <c r="AX427" s="10" t="s">
        <v>72</v>
      </c>
      <c r="AY427" s="152" t="s">
        <v>147</v>
      </c>
    </row>
    <row r="428" spans="2:65" s="11" customFormat="1" ht="22.5" customHeight="1" x14ac:dyDescent="0.3">
      <c r="B428" s="153"/>
      <c r="C428" s="154"/>
      <c r="D428" s="154"/>
      <c r="E428" s="155" t="s">
        <v>3</v>
      </c>
      <c r="F428" s="239" t="s">
        <v>160</v>
      </c>
      <c r="G428" s="240"/>
      <c r="H428" s="240"/>
      <c r="I428" s="240"/>
      <c r="J428" s="154"/>
      <c r="K428" s="156">
        <v>226.905</v>
      </c>
      <c r="L428" s="154"/>
      <c r="M428" s="154"/>
      <c r="N428" s="154"/>
      <c r="O428" s="154"/>
      <c r="P428" s="154"/>
      <c r="Q428" s="154"/>
      <c r="R428" s="157"/>
      <c r="T428" s="158"/>
      <c r="U428" s="154"/>
      <c r="V428" s="154"/>
      <c r="W428" s="154"/>
      <c r="X428" s="154"/>
      <c r="Y428" s="154"/>
      <c r="Z428" s="154"/>
      <c r="AA428" s="159"/>
      <c r="AT428" s="160" t="s">
        <v>156</v>
      </c>
      <c r="AU428" s="160" t="s">
        <v>153</v>
      </c>
      <c r="AV428" s="11" t="s">
        <v>152</v>
      </c>
      <c r="AW428" s="11" t="s">
        <v>29</v>
      </c>
      <c r="AX428" s="11" t="s">
        <v>79</v>
      </c>
      <c r="AY428" s="160" t="s">
        <v>147</v>
      </c>
    </row>
    <row r="429" spans="2:65" s="1" customFormat="1" ht="31.5" customHeight="1" x14ac:dyDescent="0.3">
      <c r="B429" s="134"/>
      <c r="C429" s="135" t="s">
        <v>666</v>
      </c>
      <c r="D429" s="135" t="s">
        <v>148</v>
      </c>
      <c r="E429" s="136" t="s">
        <v>667</v>
      </c>
      <c r="F429" s="234" t="s">
        <v>668</v>
      </c>
      <c r="G429" s="222"/>
      <c r="H429" s="222"/>
      <c r="I429" s="222"/>
      <c r="J429" s="137" t="s">
        <v>205</v>
      </c>
      <c r="K429" s="138">
        <v>5</v>
      </c>
      <c r="L429" s="221">
        <v>0</v>
      </c>
      <c r="M429" s="222"/>
      <c r="N429" s="221">
        <f>ROUND(L429*K429,3)</f>
        <v>0</v>
      </c>
      <c r="O429" s="222"/>
      <c r="P429" s="222"/>
      <c r="Q429" s="222"/>
      <c r="R429" s="139"/>
      <c r="T429" s="140" t="s">
        <v>3</v>
      </c>
      <c r="U429" s="39" t="s">
        <v>39</v>
      </c>
      <c r="V429" s="141">
        <v>0.46200000000000002</v>
      </c>
      <c r="W429" s="141">
        <f>V429*K429</f>
        <v>2.31</v>
      </c>
      <c r="X429" s="141">
        <v>2.5999999999999998E-4</v>
      </c>
      <c r="Y429" s="141">
        <f>X429*K429</f>
        <v>1.2999999999999999E-3</v>
      </c>
      <c r="Z429" s="141">
        <v>0</v>
      </c>
      <c r="AA429" s="142">
        <f>Z429*K429</f>
        <v>0</v>
      </c>
      <c r="AR429" s="16" t="s">
        <v>227</v>
      </c>
      <c r="AT429" s="16" t="s">
        <v>148</v>
      </c>
      <c r="AU429" s="16" t="s">
        <v>153</v>
      </c>
      <c r="AY429" s="16" t="s">
        <v>147</v>
      </c>
      <c r="BE429" s="143">
        <f>IF(U429="základná",N429,0)</f>
        <v>0</v>
      </c>
      <c r="BF429" s="143">
        <f>IF(U429="znížená",N429,0)</f>
        <v>0</v>
      </c>
      <c r="BG429" s="143">
        <f>IF(U429="zákl. prenesená",N429,0)</f>
        <v>0</v>
      </c>
      <c r="BH429" s="143">
        <f>IF(U429="zníž. prenesená",N429,0)</f>
        <v>0</v>
      </c>
      <c r="BI429" s="143">
        <f>IF(U429="nulová",N429,0)</f>
        <v>0</v>
      </c>
      <c r="BJ429" s="16" t="s">
        <v>153</v>
      </c>
      <c r="BK429" s="144">
        <f>ROUND(L429*K429,3)</f>
        <v>0</v>
      </c>
      <c r="BL429" s="16" t="s">
        <v>227</v>
      </c>
      <c r="BM429" s="16" t="s">
        <v>669</v>
      </c>
    </row>
    <row r="430" spans="2:65" s="10" customFormat="1" ht="22.5" customHeight="1" x14ac:dyDescent="0.3">
      <c r="B430" s="145"/>
      <c r="C430" s="146"/>
      <c r="D430" s="146"/>
      <c r="E430" s="147" t="s">
        <v>3</v>
      </c>
      <c r="F430" s="237" t="s">
        <v>670</v>
      </c>
      <c r="G430" s="238"/>
      <c r="H430" s="238"/>
      <c r="I430" s="238"/>
      <c r="J430" s="146"/>
      <c r="K430" s="148">
        <v>1</v>
      </c>
      <c r="L430" s="146"/>
      <c r="M430" s="146"/>
      <c r="N430" s="146"/>
      <c r="O430" s="146"/>
      <c r="P430" s="146"/>
      <c r="Q430" s="146"/>
      <c r="R430" s="149"/>
      <c r="T430" s="150"/>
      <c r="U430" s="146"/>
      <c r="V430" s="146"/>
      <c r="W430" s="146"/>
      <c r="X430" s="146"/>
      <c r="Y430" s="146"/>
      <c r="Z430" s="146"/>
      <c r="AA430" s="151"/>
      <c r="AT430" s="152" t="s">
        <v>156</v>
      </c>
      <c r="AU430" s="152" t="s">
        <v>153</v>
      </c>
      <c r="AV430" s="10" t="s">
        <v>153</v>
      </c>
      <c r="AW430" s="10" t="s">
        <v>29</v>
      </c>
      <c r="AX430" s="10" t="s">
        <v>72</v>
      </c>
      <c r="AY430" s="152" t="s">
        <v>147</v>
      </c>
    </row>
    <row r="431" spans="2:65" s="10" customFormat="1" ht="22.5" customHeight="1" x14ac:dyDescent="0.3">
      <c r="B431" s="145"/>
      <c r="C431" s="146"/>
      <c r="D431" s="146"/>
      <c r="E431" s="147" t="s">
        <v>3</v>
      </c>
      <c r="F431" s="244" t="s">
        <v>671</v>
      </c>
      <c r="G431" s="238"/>
      <c r="H431" s="238"/>
      <c r="I431" s="238"/>
      <c r="J431" s="146"/>
      <c r="K431" s="148">
        <v>1</v>
      </c>
      <c r="L431" s="146"/>
      <c r="M431" s="146"/>
      <c r="N431" s="146"/>
      <c r="O431" s="146"/>
      <c r="P431" s="146"/>
      <c r="Q431" s="146"/>
      <c r="R431" s="149"/>
      <c r="T431" s="150"/>
      <c r="U431" s="146"/>
      <c r="V431" s="146"/>
      <c r="W431" s="146"/>
      <c r="X431" s="146"/>
      <c r="Y431" s="146"/>
      <c r="Z431" s="146"/>
      <c r="AA431" s="151"/>
      <c r="AT431" s="152" t="s">
        <v>156</v>
      </c>
      <c r="AU431" s="152" t="s">
        <v>153</v>
      </c>
      <c r="AV431" s="10" t="s">
        <v>153</v>
      </c>
      <c r="AW431" s="10" t="s">
        <v>29</v>
      </c>
      <c r="AX431" s="10" t="s">
        <v>72</v>
      </c>
      <c r="AY431" s="152" t="s">
        <v>147</v>
      </c>
    </row>
    <row r="432" spans="2:65" s="10" customFormat="1" ht="22.5" customHeight="1" x14ac:dyDescent="0.3">
      <c r="B432" s="145"/>
      <c r="C432" s="146"/>
      <c r="D432" s="146"/>
      <c r="E432" s="147" t="s">
        <v>3</v>
      </c>
      <c r="F432" s="244" t="s">
        <v>672</v>
      </c>
      <c r="G432" s="238"/>
      <c r="H432" s="238"/>
      <c r="I432" s="238"/>
      <c r="J432" s="146"/>
      <c r="K432" s="148">
        <v>1</v>
      </c>
      <c r="L432" s="146"/>
      <c r="M432" s="146"/>
      <c r="N432" s="146"/>
      <c r="O432" s="146"/>
      <c r="P432" s="146"/>
      <c r="Q432" s="146"/>
      <c r="R432" s="149"/>
      <c r="T432" s="150"/>
      <c r="U432" s="146"/>
      <c r="V432" s="146"/>
      <c r="W432" s="146"/>
      <c r="X432" s="146"/>
      <c r="Y432" s="146"/>
      <c r="Z432" s="146"/>
      <c r="AA432" s="151"/>
      <c r="AT432" s="152" t="s">
        <v>156</v>
      </c>
      <c r="AU432" s="152" t="s">
        <v>153</v>
      </c>
      <c r="AV432" s="10" t="s">
        <v>153</v>
      </c>
      <c r="AW432" s="10" t="s">
        <v>29</v>
      </c>
      <c r="AX432" s="10" t="s">
        <v>72</v>
      </c>
      <c r="AY432" s="152" t="s">
        <v>147</v>
      </c>
    </row>
    <row r="433" spans="2:65" s="10" customFormat="1" ht="22.5" customHeight="1" x14ac:dyDescent="0.3">
      <c r="B433" s="145"/>
      <c r="C433" s="146"/>
      <c r="D433" s="146"/>
      <c r="E433" s="147" t="s">
        <v>3</v>
      </c>
      <c r="F433" s="244" t="s">
        <v>673</v>
      </c>
      <c r="G433" s="238"/>
      <c r="H433" s="238"/>
      <c r="I433" s="238"/>
      <c r="J433" s="146"/>
      <c r="K433" s="148">
        <v>1</v>
      </c>
      <c r="L433" s="146"/>
      <c r="M433" s="146"/>
      <c r="N433" s="146"/>
      <c r="O433" s="146"/>
      <c r="P433" s="146"/>
      <c r="Q433" s="146"/>
      <c r="R433" s="149"/>
      <c r="T433" s="150"/>
      <c r="U433" s="146"/>
      <c r="V433" s="146"/>
      <c r="W433" s="146"/>
      <c r="X433" s="146"/>
      <c r="Y433" s="146"/>
      <c r="Z433" s="146"/>
      <c r="AA433" s="151"/>
      <c r="AT433" s="152" t="s">
        <v>156</v>
      </c>
      <c r="AU433" s="152" t="s">
        <v>153</v>
      </c>
      <c r="AV433" s="10" t="s">
        <v>153</v>
      </c>
      <c r="AW433" s="10" t="s">
        <v>29</v>
      </c>
      <c r="AX433" s="10" t="s">
        <v>72</v>
      </c>
      <c r="AY433" s="152" t="s">
        <v>147</v>
      </c>
    </row>
    <row r="434" spans="2:65" s="10" customFormat="1" ht="22.5" customHeight="1" x14ac:dyDescent="0.3">
      <c r="B434" s="145"/>
      <c r="C434" s="146"/>
      <c r="D434" s="146"/>
      <c r="E434" s="147" t="s">
        <v>3</v>
      </c>
      <c r="F434" s="244" t="s">
        <v>674</v>
      </c>
      <c r="G434" s="238"/>
      <c r="H434" s="238"/>
      <c r="I434" s="238"/>
      <c r="J434" s="146"/>
      <c r="K434" s="148">
        <v>1</v>
      </c>
      <c r="L434" s="146"/>
      <c r="M434" s="146"/>
      <c r="N434" s="146"/>
      <c r="O434" s="146"/>
      <c r="P434" s="146"/>
      <c r="Q434" s="146"/>
      <c r="R434" s="149"/>
      <c r="T434" s="150"/>
      <c r="U434" s="146"/>
      <c r="V434" s="146"/>
      <c r="W434" s="146"/>
      <c r="X434" s="146"/>
      <c r="Y434" s="146"/>
      <c r="Z434" s="146"/>
      <c r="AA434" s="151"/>
      <c r="AT434" s="152" t="s">
        <v>156</v>
      </c>
      <c r="AU434" s="152" t="s">
        <v>153</v>
      </c>
      <c r="AV434" s="10" t="s">
        <v>153</v>
      </c>
      <c r="AW434" s="10" t="s">
        <v>29</v>
      </c>
      <c r="AX434" s="10" t="s">
        <v>72</v>
      </c>
      <c r="AY434" s="152" t="s">
        <v>147</v>
      </c>
    </row>
    <row r="435" spans="2:65" s="11" customFormat="1" ht="22.5" customHeight="1" x14ac:dyDescent="0.3">
      <c r="B435" s="153"/>
      <c r="C435" s="154"/>
      <c r="D435" s="154"/>
      <c r="E435" s="155" t="s">
        <v>3</v>
      </c>
      <c r="F435" s="239" t="s">
        <v>160</v>
      </c>
      <c r="G435" s="240"/>
      <c r="H435" s="240"/>
      <c r="I435" s="240"/>
      <c r="J435" s="154"/>
      <c r="K435" s="156">
        <v>5</v>
      </c>
      <c r="L435" s="154"/>
      <c r="M435" s="154"/>
      <c r="N435" s="154"/>
      <c r="O435" s="154"/>
      <c r="P435" s="154"/>
      <c r="Q435" s="154"/>
      <c r="R435" s="157"/>
      <c r="T435" s="158"/>
      <c r="U435" s="154"/>
      <c r="V435" s="154"/>
      <c r="W435" s="154"/>
      <c r="X435" s="154"/>
      <c r="Y435" s="154"/>
      <c r="Z435" s="154"/>
      <c r="AA435" s="159"/>
      <c r="AT435" s="160" t="s">
        <v>156</v>
      </c>
      <c r="AU435" s="160" t="s">
        <v>153</v>
      </c>
      <c r="AV435" s="11" t="s">
        <v>152</v>
      </c>
      <c r="AW435" s="11" t="s">
        <v>29</v>
      </c>
      <c r="AX435" s="11" t="s">
        <v>79</v>
      </c>
      <c r="AY435" s="160" t="s">
        <v>147</v>
      </c>
    </row>
    <row r="436" spans="2:65" s="1" customFormat="1" ht="31.5" customHeight="1" x14ac:dyDescent="0.3">
      <c r="B436" s="134"/>
      <c r="C436" s="135" t="s">
        <v>675</v>
      </c>
      <c r="D436" s="135" t="s">
        <v>148</v>
      </c>
      <c r="E436" s="136" t="s">
        <v>676</v>
      </c>
      <c r="F436" s="234" t="s">
        <v>677</v>
      </c>
      <c r="G436" s="222"/>
      <c r="H436" s="222"/>
      <c r="I436" s="222"/>
      <c r="J436" s="137" t="s">
        <v>196</v>
      </c>
      <c r="K436" s="138">
        <v>226.905</v>
      </c>
      <c r="L436" s="221">
        <v>0</v>
      </c>
      <c r="M436" s="222"/>
      <c r="N436" s="221">
        <f>ROUND(L436*K436,3)</f>
        <v>0</v>
      </c>
      <c r="O436" s="222"/>
      <c r="P436" s="222"/>
      <c r="Q436" s="222"/>
      <c r="R436" s="139"/>
      <c r="T436" s="140" t="s">
        <v>3</v>
      </c>
      <c r="U436" s="39" t="s">
        <v>39</v>
      </c>
      <c r="V436" s="141">
        <v>1.0999999999999999E-2</v>
      </c>
      <c r="W436" s="141">
        <f>V436*K436</f>
        <v>2.4959549999999999</v>
      </c>
      <c r="X436" s="141">
        <v>0</v>
      </c>
      <c r="Y436" s="141">
        <f>X436*K436</f>
        <v>0</v>
      </c>
      <c r="Z436" s="141">
        <v>0</v>
      </c>
      <c r="AA436" s="142">
        <f>Z436*K436</f>
        <v>0</v>
      </c>
      <c r="AR436" s="16" t="s">
        <v>227</v>
      </c>
      <c r="AT436" s="16" t="s">
        <v>148</v>
      </c>
      <c r="AU436" s="16" t="s">
        <v>153</v>
      </c>
      <c r="AY436" s="16" t="s">
        <v>147</v>
      </c>
      <c r="BE436" s="143">
        <f>IF(U436="základná",N436,0)</f>
        <v>0</v>
      </c>
      <c r="BF436" s="143">
        <f>IF(U436="znížená",N436,0)</f>
        <v>0</v>
      </c>
      <c r="BG436" s="143">
        <f>IF(U436="zákl. prenesená",N436,0)</f>
        <v>0</v>
      </c>
      <c r="BH436" s="143">
        <f>IF(U436="zníž. prenesená",N436,0)</f>
        <v>0</v>
      </c>
      <c r="BI436" s="143">
        <f>IF(U436="nulová",N436,0)</f>
        <v>0</v>
      </c>
      <c r="BJ436" s="16" t="s">
        <v>153</v>
      </c>
      <c r="BK436" s="144">
        <f>ROUND(L436*K436,3)</f>
        <v>0</v>
      </c>
      <c r="BL436" s="16" t="s">
        <v>227</v>
      </c>
      <c r="BM436" s="16" t="s">
        <v>678</v>
      </c>
    </row>
    <row r="437" spans="2:65" s="1" customFormat="1" ht="22.5" customHeight="1" x14ac:dyDescent="0.3">
      <c r="B437" s="134"/>
      <c r="C437" s="135" t="s">
        <v>12</v>
      </c>
      <c r="D437" s="135" t="s">
        <v>148</v>
      </c>
      <c r="E437" s="136" t="s">
        <v>679</v>
      </c>
      <c r="F437" s="234" t="s">
        <v>680</v>
      </c>
      <c r="G437" s="222"/>
      <c r="H437" s="222"/>
      <c r="I437" s="222"/>
      <c r="J437" s="137" t="s">
        <v>230</v>
      </c>
      <c r="K437" s="138">
        <v>15</v>
      </c>
      <c r="L437" s="221">
        <v>0</v>
      </c>
      <c r="M437" s="222"/>
      <c r="N437" s="221">
        <f>ROUND(L437*K437,3)</f>
        <v>0</v>
      </c>
      <c r="O437" s="222"/>
      <c r="P437" s="222"/>
      <c r="Q437" s="222"/>
      <c r="R437" s="139"/>
      <c r="T437" s="140" t="s">
        <v>3</v>
      </c>
      <c r="U437" s="39" t="s">
        <v>39</v>
      </c>
      <c r="V437" s="141">
        <v>3.7999999999999999E-2</v>
      </c>
      <c r="W437" s="141">
        <f>V437*K437</f>
        <v>0.56999999999999995</v>
      </c>
      <c r="X437" s="141">
        <v>0</v>
      </c>
      <c r="Y437" s="141">
        <f>X437*K437</f>
        <v>0</v>
      </c>
      <c r="Z437" s="141">
        <v>4.1000000000000003E-3</v>
      </c>
      <c r="AA437" s="142">
        <f>Z437*K437</f>
        <v>6.1500000000000006E-2</v>
      </c>
      <c r="AR437" s="16" t="s">
        <v>227</v>
      </c>
      <c r="AT437" s="16" t="s">
        <v>148</v>
      </c>
      <c r="AU437" s="16" t="s">
        <v>153</v>
      </c>
      <c r="AY437" s="16" t="s">
        <v>147</v>
      </c>
      <c r="BE437" s="143">
        <f>IF(U437="základná",N437,0)</f>
        <v>0</v>
      </c>
      <c r="BF437" s="143">
        <f>IF(U437="znížená",N437,0)</f>
        <v>0</v>
      </c>
      <c r="BG437" s="143">
        <f>IF(U437="zákl. prenesená",N437,0)</f>
        <v>0</v>
      </c>
      <c r="BH437" s="143">
        <f>IF(U437="zníž. prenesená",N437,0)</f>
        <v>0</v>
      </c>
      <c r="BI437" s="143">
        <f>IF(U437="nulová",N437,0)</f>
        <v>0</v>
      </c>
      <c r="BJ437" s="16" t="s">
        <v>153</v>
      </c>
      <c r="BK437" s="144">
        <f>ROUND(L437*K437,3)</f>
        <v>0</v>
      </c>
      <c r="BL437" s="16" t="s">
        <v>227</v>
      </c>
      <c r="BM437" s="16" t="s">
        <v>681</v>
      </c>
    </row>
    <row r="438" spans="2:65" s="1" customFormat="1" ht="44.25" customHeight="1" x14ac:dyDescent="0.3">
      <c r="B438" s="134"/>
      <c r="C438" s="135" t="s">
        <v>682</v>
      </c>
      <c r="D438" s="135" t="s">
        <v>148</v>
      </c>
      <c r="E438" s="136" t="s">
        <v>683</v>
      </c>
      <c r="F438" s="234" t="s">
        <v>684</v>
      </c>
      <c r="G438" s="222"/>
      <c r="H438" s="222"/>
      <c r="I438" s="222"/>
      <c r="J438" s="137" t="s">
        <v>230</v>
      </c>
      <c r="K438" s="138">
        <v>55.143999999999998</v>
      </c>
      <c r="L438" s="221">
        <v>0</v>
      </c>
      <c r="M438" s="222"/>
      <c r="N438" s="221">
        <f>ROUND(L438*K438,3)</f>
        <v>0</v>
      </c>
      <c r="O438" s="222"/>
      <c r="P438" s="222"/>
      <c r="Q438" s="222"/>
      <c r="R438" s="139"/>
      <c r="T438" s="140" t="s">
        <v>3</v>
      </c>
      <c r="U438" s="39" t="s">
        <v>39</v>
      </c>
      <c r="V438" s="141">
        <v>5.6000000000000001E-2</v>
      </c>
      <c r="W438" s="141">
        <f>V438*K438</f>
        <v>3.0880640000000001</v>
      </c>
      <c r="X438" s="141">
        <v>0</v>
      </c>
      <c r="Y438" s="141">
        <f>X438*K438</f>
        <v>0</v>
      </c>
      <c r="Z438" s="141">
        <v>3.47E-3</v>
      </c>
      <c r="AA438" s="142">
        <f>Z438*K438</f>
        <v>0.19134967999999999</v>
      </c>
      <c r="AR438" s="16" t="s">
        <v>227</v>
      </c>
      <c r="AT438" s="16" t="s">
        <v>148</v>
      </c>
      <c r="AU438" s="16" t="s">
        <v>153</v>
      </c>
      <c r="AY438" s="16" t="s">
        <v>147</v>
      </c>
      <c r="BE438" s="143">
        <f>IF(U438="základná",N438,0)</f>
        <v>0</v>
      </c>
      <c r="BF438" s="143">
        <f>IF(U438="znížená",N438,0)</f>
        <v>0</v>
      </c>
      <c r="BG438" s="143">
        <f>IF(U438="zákl. prenesená",N438,0)</f>
        <v>0</v>
      </c>
      <c r="BH438" s="143">
        <f>IF(U438="zníž. prenesená",N438,0)</f>
        <v>0</v>
      </c>
      <c r="BI438" s="143">
        <f>IF(U438="nulová",N438,0)</f>
        <v>0</v>
      </c>
      <c r="BJ438" s="16" t="s">
        <v>153</v>
      </c>
      <c r="BK438" s="144">
        <f>ROUND(L438*K438,3)</f>
        <v>0</v>
      </c>
      <c r="BL438" s="16" t="s">
        <v>227</v>
      </c>
      <c r="BM438" s="16" t="s">
        <v>685</v>
      </c>
    </row>
    <row r="439" spans="2:65" s="12" customFormat="1" ht="31.5" customHeight="1" x14ac:dyDescent="0.3">
      <c r="B439" s="161"/>
      <c r="C439" s="162"/>
      <c r="D439" s="162"/>
      <c r="E439" s="163" t="s">
        <v>3</v>
      </c>
      <c r="F439" s="245" t="s">
        <v>686</v>
      </c>
      <c r="G439" s="246"/>
      <c r="H439" s="246"/>
      <c r="I439" s="246"/>
      <c r="J439" s="162"/>
      <c r="K439" s="164" t="s">
        <v>3</v>
      </c>
      <c r="L439" s="162"/>
      <c r="M439" s="162"/>
      <c r="N439" s="162"/>
      <c r="O439" s="162"/>
      <c r="P439" s="162"/>
      <c r="Q439" s="162"/>
      <c r="R439" s="165"/>
      <c r="T439" s="166"/>
      <c r="U439" s="162"/>
      <c r="V439" s="162"/>
      <c r="W439" s="162"/>
      <c r="X439" s="162"/>
      <c r="Y439" s="162"/>
      <c r="Z439" s="162"/>
      <c r="AA439" s="167"/>
      <c r="AT439" s="168" t="s">
        <v>156</v>
      </c>
      <c r="AU439" s="168" t="s">
        <v>153</v>
      </c>
      <c r="AV439" s="12" t="s">
        <v>79</v>
      </c>
      <c r="AW439" s="12" t="s">
        <v>29</v>
      </c>
      <c r="AX439" s="12" t="s">
        <v>72</v>
      </c>
      <c r="AY439" s="168" t="s">
        <v>147</v>
      </c>
    </row>
    <row r="440" spans="2:65" s="10" customFormat="1" ht="22.5" customHeight="1" x14ac:dyDescent="0.3">
      <c r="B440" s="145"/>
      <c r="C440" s="146"/>
      <c r="D440" s="146"/>
      <c r="E440" s="147" t="s">
        <v>3</v>
      </c>
      <c r="F440" s="244" t="s">
        <v>687</v>
      </c>
      <c r="G440" s="238"/>
      <c r="H440" s="238"/>
      <c r="I440" s="238"/>
      <c r="J440" s="146"/>
      <c r="K440" s="148">
        <v>55.143999999999998</v>
      </c>
      <c r="L440" s="146"/>
      <c r="M440" s="146"/>
      <c r="N440" s="146"/>
      <c r="O440" s="146"/>
      <c r="P440" s="146"/>
      <c r="Q440" s="146"/>
      <c r="R440" s="149"/>
      <c r="T440" s="150"/>
      <c r="U440" s="146"/>
      <c r="V440" s="146"/>
      <c r="W440" s="146"/>
      <c r="X440" s="146"/>
      <c r="Y440" s="146"/>
      <c r="Z440" s="146"/>
      <c r="AA440" s="151"/>
      <c r="AT440" s="152" t="s">
        <v>156</v>
      </c>
      <c r="AU440" s="152" t="s">
        <v>153</v>
      </c>
      <c r="AV440" s="10" t="s">
        <v>153</v>
      </c>
      <c r="AW440" s="10" t="s">
        <v>29</v>
      </c>
      <c r="AX440" s="10" t="s">
        <v>72</v>
      </c>
      <c r="AY440" s="152" t="s">
        <v>147</v>
      </c>
    </row>
    <row r="441" spans="2:65" s="11" customFormat="1" ht="22.5" customHeight="1" x14ac:dyDescent="0.3">
      <c r="B441" s="153"/>
      <c r="C441" s="154"/>
      <c r="D441" s="154"/>
      <c r="E441" s="155" t="s">
        <v>3</v>
      </c>
      <c r="F441" s="239" t="s">
        <v>160</v>
      </c>
      <c r="G441" s="240"/>
      <c r="H441" s="240"/>
      <c r="I441" s="240"/>
      <c r="J441" s="154"/>
      <c r="K441" s="156">
        <v>55.143999999999998</v>
      </c>
      <c r="L441" s="154"/>
      <c r="M441" s="154"/>
      <c r="N441" s="154"/>
      <c r="O441" s="154"/>
      <c r="P441" s="154"/>
      <c r="Q441" s="154"/>
      <c r="R441" s="157"/>
      <c r="T441" s="158"/>
      <c r="U441" s="154"/>
      <c r="V441" s="154"/>
      <c r="W441" s="154"/>
      <c r="X441" s="154"/>
      <c r="Y441" s="154"/>
      <c r="Z441" s="154"/>
      <c r="AA441" s="159"/>
      <c r="AT441" s="160" t="s">
        <v>156</v>
      </c>
      <c r="AU441" s="160" t="s">
        <v>153</v>
      </c>
      <c r="AV441" s="11" t="s">
        <v>152</v>
      </c>
      <c r="AW441" s="11" t="s">
        <v>29</v>
      </c>
      <c r="AX441" s="11" t="s">
        <v>79</v>
      </c>
      <c r="AY441" s="160" t="s">
        <v>147</v>
      </c>
    </row>
    <row r="442" spans="2:65" s="1" customFormat="1" ht="31.5" customHeight="1" x14ac:dyDescent="0.3">
      <c r="B442" s="134"/>
      <c r="C442" s="135" t="s">
        <v>688</v>
      </c>
      <c r="D442" s="135" t="s">
        <v>148</v>
      </c>
      <c r="E442" s="136" t="s">
        <v>689</v>
      </c>
      <c r="F442" s="234" t="s">
        <v>690</v>
      </c>
      <c r="G442" s="222"/>
      <c r="H442" s="222"/>
      <c r="I442" s="222"/>
      <c r="J442" s="137" t="s">
        <v>230</v>
      </c>
      <c r="K442" s="138">
        <v>14.942</v>
      </c>
      <c r="L442" s="221">
        <v>0</v>
      </c>
      <c r="M442" s="222"/>
      <c r="N442" s="221">
        <f>ROUND(L442*K442,3)</f>
        <v>0</v>
      </c>
      <c r="O442" s="222"/>
      <c r="P442" s="222"/>
      <c r="Q442" s="222"/>
      <c r="R442" s="139"/>
      <c r="T442" s="140" t="s">
        <v>3</v>
      </c>
      <c r="U442" s="39" t="s">
        <v>39</v>
      </c>
      <c r="V442" s="141">
        <v>7.4999999999999997E-2</v>
      </c>
      <c r="W442" s="141">
        <f>V442*K442</f>
        <v>1.1206499999999999</v>
      </c>
      <c r="X442" s="141">
        <v>0</v>
      </c>
      <c r="Y442" s="141">
        <f>X442*K442</f>
        <v>0</v>
      </c>
      <c r="Z442" s="141">
        <v>1.3500000000000001E-3</v>
      </c>
      <c r="AA442" s="142">
        <f>Z442*K442</f>
        <v>2.0171700000000001E-2</v>
      </c>
      <c r="AR442" s="16" t="s">
        <v>227</v>
      </c>
      <c r="AT442" s="16" t="s">
        <v>148</v>
      </c>
      <c r="AU442" s="16" t="s">
        <v>153</v>
      </c>
      <c r="AY442" s="16" t="s">
        <v>147</v>
      </c>
      <c r="BE442" s="143">
        <f>IF(U442="základná",N442,0)</f>
        <v>0</v>
      </c>
      <c r="BF442" s="143">
        <f>IF(U442="znížená",N442,0)</f>
        <v>0</v>
      </c>
      <c r="BG442" s="143">
        <f>IF(U442="zákl. prenesená",N442,0)</f>
        <v>0</v>
      </c>
      <c r="BH442" s="143">
        <f>IF(U442="zníž. prenesená",N442,0)</f>
        <v>0</v>
      </c>
      <c r="BI442" s="143">
        <f>IF(U442="nulová",N442,0)</f>
        <v>0</v>
      </c>
      <c r="BJ442" s="16" t="s">
        <v>153</v>
      </c>
      <c r="BK442" s="144">
        <f>ROUND(L442*K442,3)</f>
        <v>0</v>
      </c>
      <c r="BL442" s="16" t="s">
        <v>227</v>
      </c>
      <c r="BM442" s="16" t="s">
        <v>691</v>
      </c>
    </row>
    <row r="443" spans="2:65" s="12" customFormat="1" ht="31.5" customHeight="1" x14ac:dyDescent="0.3">
      <c r="B443" s="161"/>
      <c r="C443" s="162"/>
      <c r="D443" s="162"/>
      <c r="E443" s="163" t="s">
        <v>3</v>
      </c>
      <c r="F443" s="245" t="s">
        <v>692</v>
      </c>
      <c r="G443" s="246"/>
      <c r="H443" s="246"/>
      <c r="I443" s="246"/>
      <c r="J443" s="162"/>
      <c r="K443" s="164" t="s">
        <v>3</v>
      </c>
      <c r="L443" s="162"/>
      <c r="M443" s="162"/>
      <c r="N443" s="162"/>
      <c r="O443" s="162"/>
      <c r="P443" s="162"/>
      <c r="Q443" s="162"/>
      <c r="R443" s="165"/>
      <c r="T443" s="166"/>
      <c r="U443" s="162"/>
      <c r="V443" s="162"/>
      <c r="W443" s="162"/>
      <c r="X443" s="162"/>
      <c r="Y443" s="162"/>
      <c r="Z443" s="162"/>
      <c r="AA443" s="167"/>
      <c r="AT443" s="168" t="s">
        <v>156</v>
      </c>
      <c r="AU443" s="168" t="s">
        <v>153</v>
      </c>
      <c r="AV443" s="12" t="s">
        <v>79</v>
      </c>
      <c r="AW443" s="12" t="s">
        <v>29</v>
      </c>
      <c r="AX443" s="12" t="s">
        <v>72</v>
      </c>
      <c r="AY443" s="168" t="s">
        <v>147</v>
      </c>
    </row>
    <row r="444" spans="2:65" s="10" customFormat="1" ht="22.5" customHeight="1" x14ac:dyDescent="0.3">
      <c r="B444" s="145"/>
      <c r="C444" s="146"/>
      <c r="D444" s="146"/>
      <c r="E444" s="147" t="s">
        <v>3</v>
      </c>
      <c r="F444" s="244" t="s">
        <v>693</v>
      </c>
      <c r="G444" s="238"/>
      <c r="H444" s="238"/>
      <c r="I444" s="238"/>
      <c r="J444" s="146"/>
      <c r="K444" s="148">
        <v>6.16</v>
      </c>
      <c r="L444" s="146"/>
      <c r="M444" s="146"/>
      <c r="N444" s="146"/>
      <c r="O444" s="146"/>
      <c r="P444" s="146"/>
      <c r="Q444" s="146"/>
      <c r="R444" s="149"/>
      <c r="T444" s="150"/>
      <c r="U444" s="146"/>
      <c r="V444" s="146"/>
      <c r="W444" s="146"/>
      <c r="X444" s="146"/>
      <c r="Y444" s="146"/>
      <c r="Z444" s="146"/>
      <c r="AA444" s="151"/>
      <c r="AT444" s="152" t="s">
        <v>156</v>
      </c>
      <c r="AU444" s="152" t="s">
        <v>153</v>
      </c>
      <c r="AV444" s="10" t="s">
        <v>153</v>
      </c>
      <c r="AW444" s="10" t="s">
        <v>29</v>
      </c>
      <c r="AX444" s="10" t="s">
        <v>72</v>
      </c>
      <c r="AY444" s="152" t="s">
        <v>147</v>
      </c>
    </row>
    <row r="445" spans="2:65" s="10" customFormat="1" ht="22.5" customHeight="1" x14ac:dyDescent="0.3">
      <c r="B445" s="145"/>
      <c r="C445" s="146"/>
      <c r="D445" s="146"/>
      <c r="E445" s="147" t="s">
        <v>3</v>
      </c>
      <c r="F445" s="244" t="s">
        <v>694</v>
      </c>
      <c r="G445" s="238"/>
      <c r="H445" s="238"/>
      <c r="I445" s="238"/>
      <c r="J445" s="146"/>
      <c r="K445" s="148">
        <v>1.4710000000000001</v>
      </c>
      <c r="L445" s="146"/>
      <c r="M445" s="146"/>
      <c r="N445" s="146"/>
      <c r="O445" s="146"/>
      <c r="P445" s="146"/>
      <c r="Q445" s="146"/>
      <c r="R445" s="149"/>
      <c r="T445" s="150"/>
      <c r="U445" s="146"/>
      <c r="V445" s="146"/>
      <c r="W445" s="146"/>
      <c r="X445" s="146"/>
      <c r="Y445" s="146"/>
      <c r="Z445" s="146"/>
      <c r="AA445" s="151"/>
      <c r="AT445" s="152" t="s">
        <v>156</v>
      </c>
      <c r="AU445" s="152" t="s">
        <v>153</v>
      </c>
      <c r="AV445" s="10" t="s">
        <v>153</v>
      </c>
      <c r="AW445" s="10" t="s">
        <v>29</v>
      </c>
      <c r="AX445" s="10" t="s">
        <v>72</v>
      </c>
      <c r="AY445" s="152" t="s">
        <v>147</v>
      </c>
    </row>
    <row r="446" spans="2:65" s="10" customFormat="1" ht="22.5" customHeight="1" x14ac:dyDescent="0.3">
      <c r="B446" s="145"/>
      <c r="C446" s="146"/>
      <c r="D446" s="146"/>
      <c r="E446" s="147" t="s">
        <v>3</v>
      </c>
      <c r="F446" s="244" t="s">
        <v>695</v>
      </c>
      <c r="G446" s="238"/>
      <c r="H446" s="238"/>
      <c r="I446" s="238"/>
      <c r="J446" s="146"/>
      <c r="K446" s="148">
        <v>1.468</v>
      </c>
      <c r="L446" s="146"/>
      <c r="M446" s="146"/>
      <c r="N446" s="146"/>
      <c r="O446" s="146"/>
      <c r="P446" s="146"/>
      <c r="Q446" s="146"/>
      <c r="R446" s="149"/>
      <c r="T446" s="150"/>
      <c r="U446" s="146"/>
      <c r="V446" s="146"/>
      <c r="W446" s="146"/>
      <c r="X446" s="146"/>
      <c r="Y446" s="146"/>
      <c r="Z446" s="146"/>
      <c r="AA446" s="151"/>
      <c r="AT446" s="152" t="s">
        <v>156</v>
      </c>
      <c r="AU446" s="152" t="s">
        <v>153</v>
      </c>
      <c r="AV446" s="10" t="s">
        <v>153</v>
      </c>
      <c r="AW446" s="10" t="s">
        <v>29</v>
      </c>
      <c r="AX446" s="10" t="s">
        <v>72</v>
      </c>
      <c r="AY446" s="152" t="s">
        <v>147</v>
      </c>
    </row>
    <row r="447" spans="2:65" s="10" customFormat="1" ht="22.5" customHeight="1" x14ac:dyDescent="0.3">
      <c r="B447" s="145"/>
      <c r="C447" s="146"/>
      <c r="D447" s="146"/>
      <c r="E447" s="147" t="s">
        <v>3</v>
      </c>
      <c r="F447" s="244" t="s">
        <v>696</v>
      </c>
      <c r="G447" s="238"/>
      <c r="H447" s="238"/>
      <c r="I447" s="238"/>
      <c r="J447" s="146"/>
      <c r="K447" s="148">
        <v>1.4570000000000001</v>
      </c>
      <c r="L447" s="146"/>
      <c r="M447" s="146"/>
      <c r="N447" s="146"/>
      <c r="O447" s="146"/>
      <c r="P447" s="146"/>
      <c r="Q447" s="146"/>
      <c r="R447" s="149"/>
      <c r="T447" s="150"/>
      <c r="U447" s="146"/>
      <c r="V447" s="146"/>
      <c r="W447" s="146"/>
      <c r="X447" s="146"/>
      <c r="Y447" s="146"/>
      <c r="Z447" s="146"/>
      <c r="AA447" s="151"/>
      <c r="AT447" s="152" t="s">
        <v>156</v>
      </c>
      <c r="AU447" s="152" t="s">
        <v>153</v>
      </c>
      <c r="AV447" s="10" t="s">
        <v>153</v>
      </c>
      <c r="AW447" s="10" t="s">
        <v>29</v>
      </c>
      <c r="AX447" s="10" t="s">
        <v>72</v>
      </c>
      <c r="AY447" s="152" t="s">
        <v>147</v>
      </c>
    </row>
    <row r="448" spans="2:65" s="10" customFormat="1" ht="22.5" customHeight="1" x14ac:dyDescent="0.3">
      <c r="B448" s="145"/>
      <c r="C448" s="146"/>
      <c r="D448" s="146"/>
      <c r="E448" s="147" t="s">
        <v>3</v>
      </c>
      <c r="F448" s="244" t="s">
        <v>697</v>
      </c>
      <c r="G448" s="238"/>
      <c r="H448" s="238"/>
      <c r="I448" s="238"/>
      <c r="J448" s="146"/>
      <c r="K448" s="148">
        <v>1.4590000000000001</v>
      </c>
      <c r="L448" s="146"/>
      <c r="M448" s="146"/>
      <c r="N448" s="146"/>
      <c r="O448" s="146"/>
      <c r="P448" s="146"/>
      <c r="Q448" s="146"/>
      <c r="R448" s="149"/>
      <c r="T448" s="150"/>
      <c r="U448" s="146"/>
      <c r="V448" s="146"/>
      <c r="W448" s="146"/>
      <c r="X448" s="146"/>
      <c r="Y448" s="146"/>
      <c r="Z448" s="146"/>
      <c r="AA448" s="151"/>
      <c r="AT448" s="152" t="s">
        <v>156</v>
      </c>
      <c r="AU448" s="152" t="s">
        <v>153</v>
      </c>
      <c r="AV448" s="10" t="s">
        <v>153</v>
      </c>
      <c r="AW448" s="10" t="s">
        <v>29</v>
      </c>
      <c r="AX448" s="10" t="s">
        <v>72</v>
      </c>
      <c r="AY448" s="152" t="s">
        <v>147</v>
      </c>
    </row>
    <row r="449" spans="2:65" s="10" customFormat="1" ht="22.5" customHeight="1" x14ac:dyDescent="0.3">
      <c r="B449" s="145"/>
      <c r="C449" s="146"/>
      <c r="D449" s="146"/>
      <c r="E449" s="147" t="s">
        <v>3</v>
      </c>
      <c r="F449" s="244" t="s">
        <v>698</v>
      </c>
      <c r="G449" s="238"/>
      <c r="H449" s="238"/>
      <c r="I449" s="238"/>
      <c r="J449" s="146"/>
      <c r="K449" s="148">
        <v>1.4630000000000001</v>
      </c>
      <c r="L449" s="146"/>
      <c r="M449" s="146"/>
      <c r="N449" s="146"/>
      <c r="O449" s="146"/>
      <c r="P449" s="146"/>
      <c r="Q449" s="146"/>
      <c r="R449" s="149"/>
      <c r="T449" s="150"/>
      <c r="U449" s="146"/>
      <c r="V449" s="146"/>
      <c r="W449" s="146"/>
      <c r="X449" s="146"/>
      <c r="Y449" s="146"/>
      <c r="Z449" s="146"/>
      <c r="AA449" s="151"/>
      <c r="AT449" s="152" t="s">
        <v>156</v>
      </c>
      <c r="AU449" s="152" t="s">
        <v>153</v>
      </c>
      <c r="AV449" s="10" t="s">
        <v>153</v>
      </c>
      <c r="AW449" s="10" t="s">
        <v>29</v>
      </c>
      <c r="AX449" s="10" t="s">
        <v>72</v>
      </c>
      <c r="AY449" s="152" t="s">
        <v>147</v>
      </c>
    </row>
    <row r="450" spans="2:65" s="10" customFormat="1" ht="22.5" customHeight="1" x14ac:dyDescent="0.3">
      <c r="B450" s="145"/>
      <c r="C450" s="146"/>
      <c r="D450" s="146"/>
      <c r="E450" s="147" t="s">
        <v>3</v>
      </c>
      <c r="F450" s="244" t="s">
        <v>699</v>
      </c>
      <c r="G450" s="238"/>
      <c r="H450" s="238"/>
      <c r="I450" s="238"/>
      <c r="J450" s="146"/>
      <c r="K450" s="148">
        <v>1.464</v>
      </c>
      <c r="L450" s="146"/>
      <c r="M450" s="146"/>
      <c r="N450" s="146"/>
      <c r="O450" s="146"/>
      <c r="P450" s="146"/>
      <c r="Q450" s="146"/>
      <c r="R450" s="149"/>
      <c r="T450" s="150"/>
      <c r="U450" s="146"/>
      <c r="V450" s="146"/>
      <c r="W450" s="146"/>
      <c r="X450" s="146"/>
      <c r="Y450" s="146"/>
      <c r="Z450" s="146"/>
      <c r="AA450" s="151"/>
      <c r="AT450" s="152" t="s">
        <v>156</v>
      </c>
      <c r="AU450" s="152" t="s">
        <v>153</v>
      </c>
      <c r="AV450" s="10" t="s">
        <v>153</v>
      </c>
      <c r="AW450" s="10" t="s">
        <v>29</v>
      </c>
      <c r="AX450" s="10" t="s">
        <v>72</v>
      </c>
      <c r="AY450" s="152" t="s">
        <v>147</v>
      </c>
    </row>
    <row r="451" spans="2:65" s="11" customFormat="1" ht="22.5" customHeight="1" x14ac:dyDescent="0.3">
      <c r="B451" s="153"/>
      <c r="C451" s="154"/>
      <c r="D451" s="154"/>
      <c r="E451" s="155" t="s">
        <v>3</v>
      </c>
      <c r="F451" s="239" t="s">
        <v>160</v>
      </c>
      <c r="G451" s="240"/>
      <c r="H451" s="240"/>
      <c r="I451" s="240"/>
      <c r="J451" s="154"/>
      <c r="K451" s="156">
        <v>14.942</v>
      </c>
      <c r="L451" s="154"/>
      <c r="M451" s="154"/>
      <c r="N451" s="154"/>
      <c r="O451" s="154"/>
      <c r="P451" s="154"/>
      <c r="Q451" s="154"/>
      <c r="R451" s="157"/>
      <c r="T451" s="158"/>
      <c r="U451" s="154"/>
      <c r="V451" s="154"/>
      <c r="W451" s="154"/>
      <c r="X451" s="154"/>
      <c r="Y451" s="154"/>
      <c r="Z451" s="154"/>
      <c r="AA451" s="159"/>
      <c r="AT451" s="160" t="s">
        <v>156</v>
      </c>
      <c r="AU451" s="160" t="s">
        <v>153</v>
      </c>
      <c r="AV451" s="11" t="s">
        <v>152</v>
      </c>
      <c r="AW451" s="11" t="s">
        <v>29</v>
      </c>
      <c r="AX451" s="11" t="s">
        <v>79</v>
      </c>
      <c r="AY451" s="160" t="s">
        <v>147</v>
      </c>
    </row>
    <row r="452" spans="2:65" s="1" customFormat="1" ht="31.5" customHeight="1" x14ac:dyDescent="0.3">
      <c r="B452" s="134"/>
      <c r="C452" s="135" t="s">
        <v>700</v>
      </c>
      <c r="D452" s="135" t="s">
        <v>148</v>
      </c>
      <c r="E452" s="136" t="s">
        <v>701</v>
      </c>
      <c r="F452" s="234" t="s">
        <v>702</v>
      </c>
      <c r="G452" s="222"/>
      <c r="H452" s="222"/>
      <c r="I452" s="222"/>
      <c r="J452" s="137" t="s">
        <v>230</v>
      </c>
      <c r="K452" s="138">
        <v>8.5</v>
      </c>
      <c r="L452" s="221">
        <v>0</v>
      </c>
      <c r="M452" s="222"/>
      <c r="N452" s="221">
        <f>ROUND(L452*K452,3)</f>
        <v>0</v>
      </c>
      <c r="O452" s="222"/>
      <c r="P452" s="222"/>
      <c r="Q452" s="222"/>
      <c r="R452" s="139"/>
      <c r="T452" s="140" t="s">
        <v>3</v>
      </c>
      <c r="U452" s="39" t="s">
        <v>39</v>
      </c>
      <c r="V452" s="141">
        <v>4.7E-2</v>
      </c>
      <c r="W452" s="141">
        <f>V452*K452</f>
        <v>0.39950000000000002</v>
      </c>
      <c r="X452" s="141">
        <v>0</v>
      </c>
      <c r="Y452" s="141">
        <f>X452*K452</f>
        <v>0</v>
      </c>
      <c r="Z452" s="141">
        <v>3.3800000000000002E-3</v>
      </c>
      <c r="AA452" s="142">
        <f>Z452*K452</f>
        <v>2.8730000000000002E-2</v>
      </c>
      <c r="AR452" s="16" t="s">
        <v>227</v>
      </c>
      <c r="AT452" s="16" t="s">
        <v>148</v>
      </c>
      <c r="AU452" s="16" t="s">
        <v>153</v>
      </c>
      <c r="AY452" s="16" t="s">
        <v>147</v>
      </c>
      <c r="BE452" s="143">
        <f>IF(U452="základná",N452,0)</f>
        <v>0</v>
      </c>
      <c r="BF452" s="143">
        <f>IF(U452="znížená",N452,0)</f>
        <v>0</v>
      </c>
      <c r="BG452" s="143">
        <f>IF(U452="zákl. prenesená",N452,0)</f>
        <v>0</v>
      </c>
      <c r="BH452" s="143">
        <f>IF(U452="zníž. prenesená",N452,0)</f>
        <v>0</v>
      </c>
      <c r="BI452" s="143">
        <f>IF(U452="nulová",N452,0)</f>
        <v>0</v>
      </c>
      <c r="BJ452" s="16" t="s">
        <v>153</v>
      </c>
      <c r="BK452" s="144">
        <f>ROUND(L452*K452,3)</f>
        <v>0</v>
      </c>
      <c r="BL452" s="16" t="s">
        <v>227</v>
      </c>
      <c r="BM452" s="16" t="s">
        <v>703</v>
      </c>
    </row>
    <row r="453" spans="2:65" s="12" customFormat="1" ht="31.5" customHeight="1" x14ac:dyDescent="0.3">
      <c r="B453" s="161"/>
      <c r="C453" s="162"/>
      <c r="D453" s="162"/>
      <c r="E453" s="163" t="s">
        <v>3</v>
      </c>
      <c r="F453" s="245" t="s">
        <v>686</v>
      </c>
      <c r="G453" s="246"/>
      <c r="H453" s="246"/>
      <c r="I453" s="246"/>
      <c r="J453" s="162"/>
      <c r="K453" s="164" t="s">
        <v>3</v>
      </c>
      <c r="L453" s="162"/>
      <c r="M453" s="162"/>
      <c r="N453" s="162"/>
      <c r="O453" s="162"/>
      <c r="P453" s="162"/>
      <c r="Q453" s="162"/>
      <c r="R453" s="165"/>
      <c r="T453" s="166"/>
      <c r="U453" s="162"/>
      <c r="V453" s="162"/>
      <c r="W453" s="162"/>
      <c r="X453" s="162"/>
      <c r="Y453" s="162"/>
      <c r="Z453" s="162"/>
      <c r="AA453" s="167"/>
      <c r="AT453" s="168" t="s">
        <v>156</v>
      </c>
      <c r="AU453" s="168" t="s">
        <v>153</v>
      </c>
      <c r="AV453" s="12" t="s">
        <v>79</v>
      </c>
      <c r="AW453" s="12" t="s">
        <v>29</v>
      </c>
      <c r="AX453" s="12" t="s">
        <v>72</v>
      </c>
      <c r="AY453" s="168" t="s">
        <v>147</v>
      </c>
    </row>
    <row r="454" spans="2:65" s="10" customFormat="1" ht="22.5" customHeight="1" x14ac:dyDescent="0.3">
      <c r="B454" s="145"/>
      <c r="C454" s="146"/>
      <c r="D454" s="146"/>
      <c r="E454" s="147" t="s">
        <v>3</v>
      </c>
      <c r="F454" s="244" t="s">
        <v>704</v>
      </c>
      <c r="G454" s="238"/>
      <c r="H454" s="238"/>
      <c r="I454" s="238"/>
      <c r="J454" s="146"/>
      <c r="K454" s="148">
        <v>8.5</v>
      </c>
      <c r="L454" s="146"/>
      <c r="M454" s="146"/>
      <c r="N454" s="146"/>
      <c r="O454" s="146"/>
      <c r="P454" s="146"/>
      <c r="Q454" s="146"/>
      <c r="R454" s="149"/>
      <c r="T454" s="150"/>
      <c r="U454" s="146"/>
      <c r="V454" s="146"/>
      <c r="W454" s="146"/>
      <c r="X454" s="146"/>
      <c r="Y454" s="146"/>
      <c r="Z454" s="146"/>
      <c r="AA454" s="151"/>
      <c r="AT454" s="152" t="s">
        <v>156</v>
      </c>
      <c r="AU454" s="152" t="s">
        <v>153</v>
      </c>
      <c r="AV454" s="10" t="s">
        <v>153</v>
      </c>
      <c r="AW454" s="10" t="s">
        <v>29</v>
      </c>
      <c r="AX454" s="10" t="s">
        <v>72</v>
      </c>
      <c r="AY454" s="152" t="s">
        <v>147</v>
      </c>
    </row>
    <row r="455" spans="2:65" s="11" customFormat="1" ht="22.5" customHeight="1" x14ac:dyDescent="0.3">
      <c r="B455" s="153"/>
      <c r="C455" s="154"/>
      <c r="D455" s="154"/>
      <c r="E455" s="155" t="s">
        <v>3</v>
      </c>
      <c r="F455" s="239" t="s">
        <v>160</v>
      </c>
      <c r="G455" s="240"/>
      <c r="H455" s="240"/>
      <c r="I455" s="240"/>
      <c r="J455" s="154"/>
      <c r="K455" s="156">
        <v>8.5</v>
      </c>
      <c r="L455" s="154"/>
      <c r="M455" s="154"/>
      <c r="N455" s="154"/>
      <c r="O455" s="154"/>
      <c r="P455" s="154"/>
      <c r="Q455" s="154"/>
      <c r="R455" s="157"/>
      <c r="T455" s="158"/>
      <c r="U455" s="154"/>
      <c r="V455" s="154"/>
      <c r="W455" s="154"/>
      <c r="X455" s="154"/>
      <c r="Y455" s="154"/>
      <c r="Z455" s="154"/>
      <c r="AA455" s="159"/>
      <c r="AT455" s="160" t="s">
        <v>156</v>
      </c>
      <c r="AU455" s="160" t="s">
        <v>153</v>
      </c>
      <c r="AV455" s="11" t="s">
        <v>152</v>
      </c>
      <c r="AW455" s="11" t="s">
        <v>29</v>
      </c>
      <c r="AX455" s="11" t="s">
        <v>79</v>
      </c>
      <c r="AY455" s="160" t="s">
        <v>147</v>
      </c>
    </row>
    <row r="456" spans="2:65" s="1" customFormat="1" ht="31.5" customHeight="1" x14ac:dyDescent="0.3">
      <c r="B456" s="134"/>
      <c r="C456" s="135" t="s">
        <v>705</v>
      </c>
      <c r="D456" s="135" t="s">
        <v>148</v>
      </c>
      <c r="E456" s="136" t="s">
        <v>706</v>
      </c>
      <c r="F456" s="234" t="s">
        <v>707</v>
      </c>
      <c r="G456" s="222"/>
      <c r="H456" s="222"/>
      <c r="I456" s="222"/>
      <c r="J456" s="137" t="s">
        <v>191</v>
      </c>
      <c r="K456" s="138">
        <v>0.23400000000000001</v>
      </c>
      <c r="L456" s="221">
        <v>0</v>
      </c>
      <c r="M456" s="222"/>
      <c r="N456" s="221">
        <f>ROUND(L456*K456,3)</f>
        <v>0</v>
      </c>
      <c r="O456" s="222"/>
      <c r="P456" s="222"/>
      <c r="Q456" s="222"/>
      <c r="R456" s="139"/>
      <c r="T456" s="140" t="s">
        <v>3</v>
      </c>
      <c r="U456" s="39" t="s">
        <v>39</v>
      </c>
      <c r="V456" s="141">
        <v>4.5590000000000002</v>
      </c>
      <c r="W456" s="141">
        <f>V456*K456</f>
        <v>1.0668060000000001</v>
      </c>
      <c r="X456" s="141">
        <v>0</v>
      </c>
      <c r="Y456" s="141">
        <f>X456*K456</f>
        <v>0</v>
      </c>
      <c r="Z456" s="141">
        <v>0</v>
      </c>
      <c r="AA456" s="142">
        <f>Z456*K456</f>
        <v>0</v>
      </c>
      <c r="AR456" s="16" t="s">
        <v>227</v>
      </c>
      <c r="AT456" s="16" t="s">
        <v>148</v>
      </c>
      <c r="AU456" s="16" t="s">
        <v>153</v>
      </c>
      <c r="AY456" s="16" t="s">
        <v>147</v>
      </c>
      <c r="BE456" s="143">
        <f>IF(U456="základná",N456,0)</f>
        <v>0</v>
      </c>
      <c r="BF456" s="143">
        <f>IF(U456="znížená",N456,0)</f>
        <v>0</v>
      </c>
      <c r="BG456" s="143">
        <f>IF(U456="zákl. prenesená",N456,0)</f>
        <v>0</v>
      </c>
      <c r="BH456" s="143">
        <f>IF(U456="zníž. prenesená",N456,0)</f>
        <v>0</v>
      </c>
      <c r="BI456" s="143">
        <f>IF(U456="nulová",N456,0)</f>
        <v>0</v>
      </c>
      <c r="BJ456" s="16" t="s">
        <v>153</v>
      </c>
      <c r="BK456" s="144">
        <f>ROUND(L456*K456,3)</f>
        <v>0</v>
      </c>
      <c r="BL456" s="16" t="s">
        <v>227</v>
      </c>
      <c r="BM456" s="16" t="s">
        <v>708</v>
      </c>
    </row>
    <row r="457" spans="2:65" s="9" customFormat="1" ht="29.85" customHeight="1" x14ac:dyDescent="0.3">
      <c r="B457" s="123"/>
      <c r="C457" s="124"/>
      <c r="D457" s="133" t="s">
        <v>124</v>
      </c>
      <c r="E457" s="133"/>
      <c r="F457" s="133"/>
      <c r="G457" s="133"/>
      <c r="H457" s="133"/>
      <c r="I457" s="133"/>
      <c r="J457" s="133"/>
      <c r="K457" s="133"/>
      <c r="L457" s="133"/>
      <c r="M457" s="133"/>
      <c r="N457" s="230">
        <f>BK457</f>
        <v>0</v>
      </c>
      <c r="O457" s="231"/>
      <c r="P457" s="231"/>
      <c r="Q457" s="231"/>
      <c r="R457" s="126"/>
      <c r="T457" s="127"/>
      <c r="U457" s="124"/>
      <c r="V457" s="124"/>
      <c r="W457" s="128">
        <f>SUM(W458:W497)</f>
        <v>38.677809999999994</v>
      </c>
      <c r="X457" s="124"/>
      <c r="Y457" s="128">
        <f>SUM(Y458:Y497)</f>
        <v>0.80979259999999997</v>
      </c>
      <c r="Z457" s="124"/>
      <c r="AA457" s="129">
        <f>SUM(AA458:AA497)</f>
        <v>5.1000000000000004E-2</v>
      </c>
      <c r="AR457" s="130" t="s">
        <v>153</v>
      </c>
      <c r="AT457" s="131" t="s">
        <v>71</v>
      </c>
      <c r="AU457" s="131" t="s">
        <v>79</v>
      </c>
      <c r="AY457" s="130" t="s">
        <v>147</v>
      </c>
      <c r="BK457" s="132">
        <f>SUM(BK458:BK497)</f>
        <v>0</v>
      </c>
    </row>
    <row r="458" spans="2:65" s="1" customFormat="1" ht="22.5" customHeight="1" x14ac:dyDescent="0.3">
      <c r="B458" s="134"/>
      <c r="C458" s="135" t="s">
        <v>709</v>
      </c>
      <c r="D458" s="135" t="s">
        <v>148</v>
      </c>
      <c r="E458" s="136" t="s">
        <v>710</v>
      </c>
      <c r="F458" s="234" t="s">
        <v>711</v>
      </c>
      <c r="G458" s="222"/>
      <c r="H458" s="222"/>
      <c r="I458" s="222"/>
      <c r="J458" s="137" t="s">
        <v>230</v>
      </c>
      <c r="K458" s="138">
        <v>49.57</v>
      </c>
      <c r="L458" s="221">
        <v>0</v>
      </c>
      <c r="M458" s="222"/>
      <c r="N458" s="221">
        <f>ROUND(L458*K458,3)</f>
        <v>0</v>
      </c>
      <c r="O458" s="222"/>
      <c r="P458" s="222"/>
      <c r="Q458" s="222"/>
      <c r="R458" s="139"/>
      <c r="T458" s="140" t="s">
        <v>3</v>
      </c>
      <c r="U458" s="39" t="s">
        <v>39</v>
      </c>
      <c r="V458" s="141">
        <v>0.36499999999999999</v>
      </c>
      <c r="W458" s="141">
        <f>V458*K458</f>
        <v>18.093049999999998</v>
      </c>
      <c r="X458" s="141">
        <v>1.8000000000000001E-4</v>
      </c>
      <c r="Y458" s="141">
        <f>X458*K458</f>
        <v>8.922600000000001E-3</v>
      </c>
      <c r="Z458" s="141">
        <v>0</v>
      </c>
      <c r="AA458" s="142">
        <f>Z458*K458</f>
        <v>0</v>
      </c>
      <c r="AR458" s="16" t="s">
        <v>227</v>
      </c>
      <c r="AT458" s="16" t="s">
        <v>148</v>
      </c>
      <c r="AU458" s="16" t="s">
        <v>153</v>
      </c>
      <c r="AY458" s="16" t="s">
        <v>147</v>
      </c>
      <c r="BE458" s="143">
        <f>IF(U458="základná",N458,0)</f>
        <v>0</v>
      </c>
      <c r="BF458" s="143">
        <f>IF(U458="znížená",N458,0)</f>
        <v>0</v>
      </c>
      <c r="BG458" s="143">
        <f>IF(U458="zákl. prenesená",N458,0)</f>
        <v>0</v>
      </c>
      <c r="BH458" s="143">
        <f>IF(U458="zníž. prenesená",N458,0)</f>
        <v>0</v>
      </c>
      <c r="BI458" s="143">
        <f>IF(U458="nulová",N458,0)</f>
        <v>0</v>
      </c>
      <c r="BJ458" s="16" t="s">
        <v>153</v>
      </c>
      <c r="BK458" s="144">
        <f>ROUND(L458*K458,3)</f>
        <v>0</v>
      </c>
      <c r="BL458" s="16" t="s">
        <v>227</v>
      </c>
      <c r="BM458" s="16" t="s">
        <v>712</v>
      </c>
    </row>
    <row r="459" spans="2:65" s="10" customFormat="1" ht="22.5" customHeight="1" x14ac:dyDescent="0.3">
      <c r="B459" s="145"/>
      <c r="C459" s="146"/>
      <c r="D459" s="146"/>
      <c r="E459" s="147" t="s">
        <v>3</v>
      </c>
      <c r="F459" s="237" t="s">
        <v>713</v>
      </c>
      <c r="G459" s="238"/>
      <c r="H459" s="238"/>
      <c r="I459" s="238"/>
      <c r="J459" s="146"/>
      <c r="K459" s="148">
        <v>20.46</v>
      </c>
      <c r="L459" s="146"/>
      <c r="M459" s="146"/>
      <c r="N459" s="146"/>
      <c r="O459" s="146"/>
      <c r="P459" s="146"/>
      <c r="Q459" s="146"/>
      <c r="R459" s="149"/>
      <c r="T459" s="150"/>
      <c r="U459" s="146"/>
      <c r="V459" s="146"/>
      <c r="W459" s="146"/>
      <c r="X459" s="146"/>
      <c r="Y459" s="146"/>
      <c r="Z459" s="146"/>
      <c r="AA459" s="151"/>
      <c r="AT459" s="152" t="s">
        <v>156</v>
      </c>
      <c r="AU459" s="152" t="s">
        <v>153</v>
      </c>
      <c r="AV459" s="10" t="s">
        <v>153</v>
      </c>
      <c r="AW459" s="10" t="s">
        <v>29</v>
      </c>
      <c r="AX459" s="10" t="s">
        <v>72</v>
      </c>
      <c r="AY459" s="152" t="s">
        <v>147</v>
      </c>
    </row>
    <row r="460" spans="2:65" s="10" customFormat="1" ht="22.5" customHeight="1" x14ac:dyDescent="0.3">
      <c r="B460" s="145"/>
      <c r="C460" s="146"/>
      <c r="D460" s="146"/>
      <c r="E460" s="147" t="s">
        <v>3</v>
      </c>
      <c r="F460" s="244" t="s">
        <v>714</v>
      </c>
      <c r="G460" s="238"/>
      <c r="H460" s="238"/>
      <c r="I460" s="238"/>
      <c r="J460" s="146"/>
      <c r="K460" s="148">
        <v>5.8220000000000001</v>
      </c>
      <c r="L460" s="146"/>
      <c r="M460" s="146"/>
      <c r="N460" s="146"/>
      <c r="O460" s="146"/>
      <c r="P460" s="146"/>
      <c r="Q460" s="146"/>
      <c r="R460" s="149"/>
      <c r="T460" s="150"/>
      <c r="U460" s="146"/>
      <c r="V460" s="146"/>
      <c r="W460" s="146"/>
      <c r="X460" s="146"/>
      <c r="Y460" s="146"/>
      <c r="Z460" s="146"/>
      <c r="AA460" s="151"/>
      <c r="AT460" s="152" t="s">
        <v>156</v>
      </c>
      <c r="AU460" s="152" t="s">
        <v>153</v>
      </c>
      <c r="AV460" s="10" t="s">
        <v>153</v>
      </c>
      <c r="AW460" s="10" t="s">
        <v>29</v>
      </c>
      <c r="AX460" s="10" t="s">
        <v>72</v>
      </c>
      <c r="AY460" s="152" t="s">
        <v>147</v>
      </c>
    </row>
    <row r="461" spans="2:65" s="10" customFormat="1" ht="22.5" customHeight="1" x14ac:dyDescent="0.3">
      <c r="B461" s="145"/>
      <c r="C461" s="146"/>
      <c r="D461" s="146"/>
      <c r="E461" s="147" t="s">
        <v>3</v>
      </c>
      <c r="F461" s="244" t="s">
        <v>715</v>
      </c>
      <c r="G461" s="238"/>
      <c r="H461" s="238"/>
      <c r="I461" s="238"/>
      <c r="J461" s="146"/>
      <c r="K461" s="148">
        <v>5.8360000000000003</v>
      </c>
      <c r="L461" s="146"/>
      <c r="M461" s="146"/>
      <c r="N461" s="146"/>
      <c r="O461" s="146"/>
      <c r="P461" s="146"/>
      <c r="Q461" s="146"/>
      <c r="R461" s="149"/>
      <c r="T461" s="150"/>
      <c r="U461" s="146"/>
      <c r="V461" s="146"/>
      <c r="W461" s="146"/>
      <c r="X461" s="146"/>
      <c r="Y461" s="146"/>
      <c r="Z461" s="146"/>
      <c r="AA461" s="151"/>
      <c r="AT461" s="152" t="s">
        <v>156</v>
      </c>
      <c r="AU461" s="152" t="s">
        <v>153</v>
      </c>
      <c r="AV461" s="10" t="s">
        <v>153</v>
      </c>
      <c r="AW461" s="10" t="s">
        <v>29</v>
      </c>
      <c r="AX461" s="10" t="s">
        <v>72</v>
      </c>
      <c r="AY461" s="152" t="s">
        <v>147</v>
      </c>
    </row>
    <row r="462" spans="2:65" s="10" customFormat="1" ht="22.5" customHeight="1" x14ac:dyDescent="0.3">
      <c r="B462" s="145"/>
      <c r="C462" s="146"/>
      <c r="D462" s="146"/>
      <c r="E462" s="147" t="s">
        <v>3</v>
      </c>
      <c r="F462" s="244" t="s">
        <v>716</v>
      </c>
      <c r="G462" s="238"/>
      <c r="H462" s="238"/>
      <c r="I462" s="238"/>
      <c r="J462" s="146"/>
      <c r="K462" s="148">
        <v>5.8159999999999998</v>
      </c>
      <c r="L462" s="146"/>
      <c r="M462" s="146"/>
      <c r="N462" s="146"/>
      <c r="O462" s="146"/>
      <c r="P462" s="146"/>
      <c r="Q462" s="146"/>
      <c r="R462" s="149"/>
      <c r="T462" s="150"/>
      <c r="U462" s="146"/>
      <c r="V462" s="146"/>
      <c r="W462" s="146"/>
      <c r="X462" s="146"/>
      <c r="Y462" s="146"/>
      <c r="Z462" s="146"/>
      <c r="AA462" s="151"/>
      <c r="AT462" s="152" t="s">
        <v>156</v>
      </c>
      <c r="AU462" s="152" t="s">
        <v>153</v>
      </c>
      <c r="AV462" s="10" t="s">
        <v>153</v>
      </c>
      <c r="AW462" s="10" t="s">
        <v>29</v>
      </c>
      <c r="AX462" s="10" t="s">
        <v>72</v>
      </c>
      <c r="AY462" s="152" t="s">
        <v>147</v>
      </c>
    </row>
    <row r="463" spans="2:65" s="10" customFormat="1" ht="22.5" customHeight="1" x14ac:dyDescent="0.3">
      <c r="B463" s="145"/>
      <c r="C463" s="146"/>
      <c r="D463" s="146"/>
      <c r="E463" s="147" t="s">
        <v>3</v>
      </c>
      <c r="F463" s="244" t="s">
        <v>717</v>
      </c>
      <c r="G463" s="238"/>
      <c r="H463" s="238"/>
      <c r="I463" s="238"/>
      <c r="J463" s="146"/>
      <c r="K463" s="148">
        <v>5.8179999999999996</v>
      </c>
      <c r="L463" s="146"/>
      <c r="M463" s="146"/>
      <c r="N463" s="146"/>
      <c r="O463" s="146"/>
      <c r="P463" s="146"/>
      <c r="Q463" s="146"/>
      <c r="R463" s="149"/>
      <c r="T463" s="150"/>
      <c r="U463" s="146"/>
      <c r="V463" s="146"/>
      <c r="W463" s="146"/>
      <c r="X463" s="146"/>
      <c r="Y463" s="146"/>
      <c r="Z463" s="146"/>
      <c r="AA463" s="151"/>
      <c r="AT463" s="152" t="s">
        <v>156</v>
      </c>
      <c r="AU463" s="152" t="s">
        <v>153</v>
      </c>
      <c r="AV463" s="10" t="s">
        <v>153</v>
      </c>
      <c r="AW463" s="10" t="s">
        <v>29</v>
      </c>
      <c r="AX463" s="10" t="s">
        <v>72</v>
      </c>
      <c r="AY463" s="152" t="s">
        <v>147</v>
      </c>
    </row>
    <row r="464" spans="2:65" s="10" customFormat="1" ht="22.5" customHeight="1" x14ac:dyDescent="0.3">
      <c r="B464" s="145"/>
      <c r="C464" s="146"/>
      <c r="D464" s="146"/>
      <c r="E464" s="147" t="s">
        <v>3</v>
      </c>
      <c r="F464" s="244" t="s">
        <v>718</v>
      </c>
      <c r="G464" s="238"/>
      <c r="H464" s="238"/>
      <c r="I464" s="238"/>
      <c r="J464" s="146"/>
      <c r="K464" s="148">
        <v>5.8179999999999996</v>
      </c>
      <c r="L464" s="146"/>
      <c r="M464" s="146"/>
      <c r="N464" s="146"/>
      <c r="O464" s="146"/>
      <c r="P464" s="146"/>
      <c r="Q464" s="146"/>
      <c r="R464" s="149"/>
      <c r="T464" s="150"/>
      <c r="U464" s="146"/>
      <c r="V464" s="146"/>
      <c r="W464" s="146"/>
      <c r="X464" s="146"/>
      <c r="Y464" s="146"/>
      <c r="Z464" s="146"/>
      <c r="AA464" s="151"/>
      <c r="AT464" s="152" t="s">
        <v>156</v>
      </c>
      <c r="AU464" s="152" t="s">
        <v>153</v>
      </c>
      <c r="AV464" s="10" t="s">
        <v>153</v>
      </c>
      <c r="AW464" s="10" t="s">
        <v>29</v>
      </c>
      <c r="AX464" s="10" t="s">
        <v>72</v>
      </c>
      <c r="AY464" s="152" t="s">
        <v>147</v>
      </c>
    </row>
    <row r="465" spans="2:65" s="11" customFormat="1" ht="22.5" customHeight="1" x14ac:dyDescent="0.3">
      <c r="B465" s="153"/>
      <c r="C465" s="154"/>
      <c r="D465" s="154"/>
      <c r="E465" s="155" t="s">
        <v>3</v>
      </c>
      <c r="F465" s="239" t="s">
        <v>160</v>
      </c>
      <c r="G465" s="240"/>
      <c r="H465" s="240"/>
      <c r="I465" s="240"/>
      <c r="J465" s="154"/>
      <c r="K465" s="156">
        <v>49.57</v>
      </c>
      <c r="L465" s="154"/>
      <c r="M465" s="154"/>
      <c r="N465" s="154"/>
      <c r="O465" s="154"/>
      <c r="P465" s="154"/>
      <c r="Q465" s="154"/>
      <c r="R465" s="157"/>
      <c r="T465" s="158"/>
      <c r="U465" s="154"/>
      <c r="V465" s="154"/>
      <c r="W465" s="154"/>
      <c r="X465" s="154"/>
      <c r="Y465" s="154"/>
      <c r="Z465" s="154"/>
      <c r="AA465" s="159"/>
      <c r="AT465" s="160" t="s">
        <v>156</v>
      </c>
      <c r="AU465" s="160" t="s">
        <v>153</v>
      </c>
      <c r="AV465" s="11" t="s">
        <v>152</v>
      </c>
      <c r="AW465" s="11" t="s">
        <v>29</v>
      </c>
      <c r="AX465" s="11" t="s">
        <v>79</v>
      </c>
      <c r="AY465" s="160" t="s">
        <v>147</v>
      </c>
    </row>
    <row r="466" spans="2:65" s="1" customFormat="1" ht="31.5" customHeight="1" x14ac:dyDescent="0.3">
      <c r="B466" s="134"/>
      <c r="C466" s="169" t="s">
        <v>719</v>
      </c>
      <c r="D466" s="169" t="s">
        <v>188</v>
      </c>
      <c r="E466" s="170" t="s">
        <v>720</v>
      </c>
      <c r="F466" s="241" t="s">
        <v>721</v>
      </c>
      <c r="G466" s="242"/>
      <c r="H466" s="242"/>
      <c r="I466" s="242"/>
      <c r="J466" s="171" t="s">
        <v>205</v>
      </c>
      <c r="K466" s="172">
        <v>6</v>
      </c>
      <c r="L466" s="243">
        <v>0</v>
      </c>
      <c r="M466" s="242"/>
      <c r="N466" s="243">
        <f t="shared" ref="N466:N477" si="40">ROUND(L466*K466,3)</f>
        <v>0</v>
      </c>
      <c r="O466" s="222"/>
      <c r="P466" s="222"/>
      <c r="Q466" s="222"/>
      <c r="R466" s="139"/>
      <c r="T466" s="140" t="s">
        <v>3</v>
      </c>
      <c r="U466" s="39" t="s">
        <v>39</v>
      </c>
      <c r="V466" s="141">
        <v>0</v>
      </c>
      <c r="W466" s="141">
        <f t="shared" ref="W466:W477" si="41">V466*K466</f>
        <v>0</v>
      </c>
      <c r="X466" s="141">
        <v>3.4000000000000002E-2</v>
      </c>
      <c r="Y466" s="141">
        <f t="shared" ref="Y466:Y477" si="42">X466*K466</f>
        <v>0.20400000000000001</v>
      </c>
      <c r="Z466" s="141">
        <v>0</v>
      </c>
      <c r="AA466" s="142">
        <f t="shared" ref="AA466:AA477" si="43">Z466*K466</f>
        <v>0</v>
      </c>
      <c r="AR466" s="16" t="s">
        <v>300</v>
      </c>
      <c r="AT466" s="16" t="s">
        <v>188</v>
      </c>
      <c r="AU466" s="16" t="s">
        <v>153</v>
      </c>
      <c r="AY466" s="16" t="s">
        <v>147</v>
      </c>
      <c r="BE466" s="143">
        <f t="shared" ref="BE466:BE477" si="44">IF(U466="základná",N466,0)</f>
        <v>0</v>
      </c>
      <c r="BF466" s="143">
        <f t="shared" ref="BF466:BF477" si="45">IF(U466="znížená",N466,0)</f>
        <v>0</v>
      </c>
      <c r="BG466" s="143">
        <f t="shared" ref="BG466:BG477" si="46">IF(U466="zákl. prenesená",N466,0)</f>
        <v>0</v>
      </c>
      <c r="BH466" s="143">
        <f t="shared" ref="BH466:BH477" si="47">IF(U466="zníž. prenesená",N466,0)</f>
        <v>0</v>
      </c>
      <c r="BI466" s="143">
        <f t="shared" ref="BI466:BI477" si="48">IF(U466="nulová",N466,0)</f>
        <v>0</v>
      </c>
      <c r="BJ466" s="16" t="s">
        <v>153</v>
      </c>
      <c r="BK466" s="144">
        <f t="shared" ref="BK466:BK477" si="49">ROUND(L466*K466,3)</f>
        <v>0</v>
      </c>
      <c r="BL466" s="16" t="s">
        <v>227</v>
      </c>
      <c r="BM466" s="16" t="s">
        <v>722</v>
      </c>
    </row>
    <row r="467" spans="2:65" s="1" customFormat="1" ht="31.5" customHeight="1" x14ac:dyDescent="0.3">
      <c r="B467" s="134"/>
      <c r="C467" s="169" t="s">
        <v>723</v>
      </c>
      <c r="D467" s="169" t="s">
        <v>188</v>
      </c>
      <c r="E467" s="170" t="s">
        <v>724</v>
      </c>
      <c r="F467" s="241" t="s">
        <v>725</v>
      </c>
      <c r="G467" s="242"/>
      <c r="H467" s="242"/>
      <c r="I467" s="242"/>
      <c r="J467" s="171" t="s">
        <v>205</v>
      </c>
      <c r="K467" s="172">
        <v>1</v>
      </c>
      <c r="L467" s="243">
        <v>0</v>
      </c>
      <c r="M467" s="242"/>
      <c r="N467" s="243">
        <f t="shared" si="40"/>
        <v>0</v>
      </c>
      <c r="O467" s="222"/>
      <c r="P467" s="222"/>
      <c r="Q467" s="222"/>
      <c r="R467" s="139"/>
      <c r="T467" s="140" t="s">
        <v>3</v>
      </c>
      <c r="U467" s="39" t="s">
        <v>39</v>
      </c>
      <c r="V467" s="141">
        <v>0</v>
      </c>
      <c r="W467" s="141">
        <f t="shared" si="41"/>
        <v>0</v>
      </c>
      <c r="X467" s="141">
        <v>0.09</v>
      </c>
      <c r="Y467" s="141">
        <f t="shared" si="42"/>
        <v>0.09</v>
      </c>
      <c r="Z467" s="141">
        <v>0</v>
      </c>
      <c r="AA467" s="142">
        <f t="shared" si="43"/>
        <v>0</v>
      </c>
      <c r="AR467" s="16" t="s">
        <v>300</v>
      </c>
      <c r="AT467" s="16" t="s">
        <v>188</v>
      </c>
      <c r="AU467" s="16" t="s">
        <v>153</v>
      </c>
      <c r="AY467" s="16" t="s">
        <v>147</v>
      </c>
      <c r="BE467" s="143">
        <f t="shared" si="44"/>
        <v>0</v>
      </c>
      <c r="BF467" s="143">
        <f t="shared" si="45"/>
        <v>0</v>
      </c>
      <c r="BG467" s="143">
        <f t="shared" si="46"/>
        <v>0</v>
      </c>
      <c r="BH467" s="143">
        <f t="shared" si="47"/>
        <v>0</v>
      </c>
      <c r="BI467" s="143">
        <f t="shared" si="48"/>
        <v>0</v>
      </c>
      <c r="BJ467" s="16" t="s">
        <v>153</v>
      </c>
      <c r="BK467" s="144">
        <f t="shared" si="49"/>
        <v>0</v>
      </c>
      <c r="BL467" s="16" t="s">
        <v>227</v>
      </c>
      <c r="BM467" s="16" t="s">
        <v>726</v>
      </c>
    </row>
    <row r="468" spans="2:65" s="1" customFormat="1" ht="31.5" customHeight="1" x14ac:dyDescent="0.3">
      <c r="B468" s="134"/>
      <c r="C468" s="169" t="s">
        <v>727</v>
      </c>
      <c r="D468" s="169" t="s">
        <v>188</v>
      </c>
      <c r="E468" s="170" t="s">
        <v>728</v>
      </c>
      <c r="F468" s="241" t="s">
        <v>729</v>
      </c>
      <c r="G468" s="242"/>
      <c r="H468" s="242"/>
      <c r="I468" s="242"/>
      <c r="J468" s="171" t="s">
        <v>205</v>
      </c>
      <c r="K468" s="172">
        <v>1</v>
      </c>
      <c r="L468" s="243">
        <v>0</v>
      </c>
      <c r="M468" s="242"/>
      <c r="N468" s="243">
        <f t="shared" si="40"/>
        <v>0</v>
      </c>
      <c r="O468" s="222"/>
      <c r="P468" s="222"/>
      <c r="Q468" s="222"/>
      <c r="R468" s="139"/>
      <c r="T468" s="140" t="s">
        <v>3</v>
      </c>
      <c r="U468" s="39" t="s">
        <v>39</v>
      </c>
      <c r="V468" s="141">
        <v>0</v>
      </c>
      <c r="W468" s="141">
        <f t="shared" si="41"/>
        <v>0</v>
      </c>
      <c r="X468" s="141">
        <v>0.09</v>
      </c>
      <c r="Y468" s="141">
        <f t="shared" si="42"/>
        <v>0.09</v>
      </c>
      <c r="Z468" s="141">
        <v>0</v>
      </c>
      <c r="AA468" s="142">
        <f t="shared" si="43"/>
        <v>0</v>
      </c>
      <c r="AR468" s="16" t="s">
        <v>300</v>
      </c>
      <c r="AT468" s="16" t="s">
        <v>188</v>
      </c>
      <c r="AU468" s="16" t="s">
        <v>153</v>
      </c>
      <c r="AY468" s="16" t="s">
        <v>147</v>
      </c>
      <c r="BE468" s="143">
        <f t="shared" si="44"/>
        <v>0</v>
      </c>
      <c r="BF468" s="143">
        <f t="shared" si="45"/>
        <v>0</v>
      </c>
      <c r="BG468" s="143">
        <f t="shared" si="46"/>
        <v>0</v>
      </c>
      <c r="BH468" s="143">
        <f t="shared" si="47"/>
        <v>0</v>
      </c>
      <c r="BI468" s="143">
        <f t="shared" si="48"/>
        <v>0</v>
      </c>
      <c r="BJ468" s="16" t="s">
        <v>153</v>
      </c>
      <c r="BK468" s="144">
        <f t="shared" si="49"/>
        <v>0</v>
      </c>
      <c r="BL468" s="16" t="s">
        <v>227</v>
      </c>
      <c r="BM468" s="16" t="s">
        <v>730</v>
      </c>
    </row>
    <row r="469" spans="2:65" s="1" customFormat="1" ht="31.5" customHeight="1" x14ac:dyDescent="0.3">
      <c r="B469" s="134"/>
      <c r="C469" s="169" t="s">
        <v>731</v>
      </c>
      <c r="D469" s="169" t="s">
        <v>188</v>
      </c>
      <c r="E469" s="170" t="s">
        <v>732</v>
      </c>
      <c r="F469" s="241" t="s">
        <v>733</v>
      </c>
      <c r="G469" s="242"/>
      <c r="H469" s="242"/>
      <c r="I469" s="242"/>
      <c r="J469" s="171" t="s">
        <v>205</v>
      </c>
      <c r="K469" s="172">
        <v>1</v>
      </c>
      <c r="L469" s="243">
        <v>0</v>
      </c>
      <c r="M469" s="242"/>
      <c r="N469" s="243">
        <f t="shared" si="40"/>
        <v>0</v>
      </c>
      <c r="O469" s="222"/>
      <c r="P469" s="222"/>
      <c r="Q469" s="222"/>
      <c r="R469" s="139"/>
      <c r="T469" s="140" t="s">
        <v>3</v>
      </c>
      <c r="U469" s="39" t="s">
        <v>39</v>
      </c>
      <c r="V469" s="141">
        <v>0</v>
      </c>
      <c r="W469" s="141">
        <f t="shared" si="41"/>
        <v>0</v>
      </c>
      <c r="X469" s="141">
        <v>0.09</v>
      </c>
      <c r="Y469" s="141">
        <f t="shared" si="42"/>
        <v>0.09</v>
      </c>
      <c r="Z469" s="141">
        <v>0</v>
      </c>
      <c r="AA469" s="142">
        <f t="shared" si="43"/>
        <v>0</v>
      </c>
      <c r="AR469" s="16" t="s">
        <v>300</v>
      </c>
      <c r="AT469" s="16" t="s">
        <v>188</v>
      </c>
      <c r="AU469" s="16" t="s">
        <v>153</v>
      </c>
      <c r="AY469" s="16" t="s">
        <v>147</v>
      </c>
      <c r="BE469" s="143">
        <f t="shared" si="44"/>
        <v>0</v>
      </c>
      <c r="BF469" s="143">
        <f t="shared" si="45"/>
        <v>0</v>
      </c>
      <c r="BG469" s="143">
        <f t="shared" si="46"/>
        <v>0</v>
      </c>
      <c r="BH469" s="143">
        <f t="shared" si="47"/>
        <v>0</v>
      </c>
      <c r="BI469" s="143">
        <f t="shared" si="48"/>
        <v>0</v>
      </c>
      <c r="BJ469" s="16" t="s">
        <v>153</v>
      </c>
      <c r="BK469" s="144">
        <f t="shared" si="49"/>
        <v>0</v>
      </c>
      <c r="BL469" s="16" t="s">
        <v>227</v>
      </c>
      <c r="BM469" s="16" t="s">
        <v>734</v>
      </c>
    </row>
    <row r="470" spans="2:65" s="1" customFormat="1" ht="31.5" customHeight="1" x14ac:dyDescent="0.3">
      <c r="B470" s="134"/>
      <c r="C470" s="169" t="s">
        <v>735</v>
      </c>
      <c r="D470" s="169" t="s">
        <v>188</v>
      </c>
      <c r="E470" s="170" t="s">
        <v>736</v>
      </c>
      <c r="F470" s="241" t="s">
        <v>737</v>
      </c>
      <c r="G470" s="242"/>
      <c r="H470" s="242"/>
      <c r="I470" s="242"/>
      <c r="J470" s="171" t="s">
        <v>205</v>
      </c>
      <c r="K470" s="172">
        <v>1</v>
      </c>
      <c r="L470" s="243">
        <v>0</v>
      </c>
      <c r="M470" s="242"/>
      <c r="N470" s="243">
        <f t="shared" si="40"/>
        <v>0</v>
      </c>
      <c r="O470" s="222"/>
      <c r="P470" s="222"/>
      <c r="Q470" s="222"/>
      <c r="R470" s="139"/>
      <c r="T470" s="140" t="s">
        <v>3</v>
      </c>
      <c r="U470" s="39" t="s">
        <v>39</v>
      </c>
      <c r="V470" s="141">
        <v>0</v>
      </c>
      <c r="W470" s="141">
        <f t="shared" si="41"/>
        <v>0</v>
      </c>
      <c r="X470" s="141">
        <v>0.09</v>
      </c>
      <c r="Y470" s="141">
        <f t="shared" si="42"/>
        <v>0.09</v>
      </c>
      <c r="Z470" s="141">
        <v>0</v>
      </c>
      <c r="AA470" s="142">
        <f t="shared" si="43"/>
        <v>0</v>
      </c>
      <c r="AR470" s="16" t="s">
        <v>300</v>
      </c>
      <c r="AT470" s="16" t="s">
        <v>188</v>
      </c>
      <c r="AU470" s="16" t="s">
        <v>153</v>
      </c>
      <c r="AY470" s="16" t="s">
        <v>147</v>
      </c>
      <c r="BE470" s="143">
        <f t="shared" si="44"/>
        <v>0</v>
      </c>
      <c r="BF470" s="143">
        <f t="shared" si="45"/>
        <v>0</v>
      </c>
      <c r="BG470" s="143">
        <f t="shared" si="46"/>
        <v>0</v>
      </c>
      <c r="BH470" s="143">
        <f t="shared" si="47"/>
        <v>0</v>
      </c>
      <c r="BI470" s="143">
        <f t="shared" si="48"/>
        <v>0</v>
      </c>
      <c r="BJ470" s="16" t="s">
        <v>153</v>
      </c>
      <c r="BK470" s="144">
        <f t="shared" si="49"/>
        <v>0</v>
      </c>
      <c r="BL470" s="16" t="s">
        <v>227</v>
      </c>
      <c r="BM470" s="16" t="s">
        <v>738</v>
      </c>
    </row>
    <row r="471" spans="2:65" s="1" customFormat="1" ht="31.5" customHeight="1" x14ac:dyDescent="0.3">
      <c r="B471" s="134"/>
      <c r="C471" s="169" t="s">
        <v>739</v>
      </c>
      <c r="D471" s="169" t="s">
        <v>188</v>
      </c>
      <c r="E471" s="170" t="s">
        <v>740</v>
      </c>
      <c r="F471" s="241" t="s">
        <v>741</v>
      </c>
      <c r="G471" s="242"/>
      <c r="H471" s="242"/>
      <c r="I471" s="242"/>
      <c r="J471" s="171" t="s">
        <v>205</v>
      </c>
      <c r="K471" s="172">
        <v>1</v>
      </c>
      <c r="L471" s="243">
        <v>0</v>
      </c>
      <c r="M471" s="242"/>
      <c r="N471" s="243">
        <f t="shared" si="40"/>
        <v>0</v>
      </c>
      <c r="O471" s="222"/>
      <c r="P471" s="222"/>
      <c r="Q471" s="222"/>
      <c r="R471" s="139"/>
      <c r="T471" s="140" t="s">
        <v>3</v>
      </c>
      <c r="U471" s="39" t="s">
        <v>39</v>
      </c>
      <c r="V471" s="141">
        <v>0</v>
      </c>
      <c r="W471" s="141">
        <f t="shared" si="41"/>
        <v>0</v>
      </c>
      <c r="X471" s="141">
        <v>0.09</v>
      </c>
      <c r="Y471" s="141">
        <f t="shared" si="42"/>
        <v>0.09</v>
      </c>
      <c r="Z471" s="141">
        <v>0</v>
      </c>
      <c r="AA471" s="142">
        <f t="shared" si="43"/>
        <v>0</v>
      </c>
      <c r="AR471" s="16" t="s">
        <v>300</v>
      </c>
      <c r="AT471" s="16" t="s">
        <v>188</v>
      </c>
      <c r="AU471" s="16" t="s">
        <v>153</v>
      </c>
      <c r="AY471" s="16" t="s">
        <v>147</v>
      </c>
      <c r="BE471" s="143">
        <f t="shared" si="44"/>
        <v>0</v>
      </c>
      <c r="BF471" s="143">
        <f t="shared" si="45"/>
        <v>0</v>
      </c>
      <c r="BG471" s="143">
        <f t="shared" si="46"/>
        <v>0</v>
      </c>
      <c r="BH471" s="143">
        <f t="shared" si="47"/>
        <v>0</v>
      </c>
      <c r="BI471" s="143">
        <f t="shared" si="48"/>
        <v>0</v>
      </c>
      <c r="BJ471" s="16" t="s">
        <v>153</v>
      </c>
      <c r="BK471" s="144">
        <f t="shared" si="49"/>
        <v>0</v>
      </c>
      <c r="BL471" s="16" t="s">
        <v>227</v>
      </c>
      <c r="BM471" s="16" t="s">
        <v>742</v>
      </c>
    </row>
    <row r="472" spans="2:65" s="1" customFormat="1" ht="44.25" customHeight="1" x14ac:dyDescent="0.3">
      <c r="B472" s="134"/>
      <c r="C472" s="135" t="s">
        <v>743</v>
      </c>
      <c r="D472" s="135" t="s">
        <v>148</v>
      </c>
      <c r="E472" s="136" t="s">
        <v>744</v>
      </c>
      <c r="F472" s="234" t="s">
        <v>745</v>
      </c>
      <c r="G472" s="222"/>
      <c r="H472" s="222"/>
      <c r="I472" s="222"/>
      <c r="J472" s="137" t="s">
        <v>521</v>
      </c>
      <c r="K472" s="138">
        <v>1</v>
      </c>
      <c r="L472" s="221">
        <v>0</v>
      </c>
      <c r="M472" s="222"/>
      <c r="N472" s="221">
        <f t="shared" si="40"/>
        <v>0</v>
      </c>
      <c r="O472" s="222"/>
      <c r="P472" s="222"/>
      <c r="Q472" s="222"/>
      <c r="R472" s="139"/>
      <c r="T472" s="140" t="s">
        <v>3</v>
      </c>
      <c r="U472" s="39" t="s">
        <v>39</v>
      </c>
      <c r="V472" s="141">
        <v>0.36</v>
      </c>
      <c r="W472" s="141">
        <f t="shared" si="41"/>
        <v>0.36</v>
      </c>
      <c r="X472" s="141">
        <v>2.1000000000000001E-4</v>
      </c>
      <c r="Y472" s="141">
        <f t="shared" si="42"/>
        <v>2.1000000000000001E-4</v>
      </c>
      <c r="Z472" s="141">
        <v>0</v>
      </c>
      <c r="AA472" s="142">
        <f t="shared" si="43"/>
        <v>0</v>
      </c>
      <c r="AR472" s="16" t="s">
        <v>227</v>
      </c>
      <c r="AT472" s="16" t="s">
        <v>148</v>
      </c>
      <c r="AU472" s="16" t="s">
        <v>153</v>
      </c>
      <c r="AY472" s="16" t="s">
        <v>147</v>
      </c>
      <c r="BE472" s="143">
        <f t="shared" si="44"/>
        <v>0</v>
      </c>
      <c r="BF472" s="143">
        <f t="shared" si="45"/>
        <v>0</v>
      </c>
      <c r="BG472" s="143">
        <f t="shared" si="46"/>
        <v>0</v>
      </c>
      <c r="BH472" s="143">
        <f t="shared" si="47"/>
        <v>0</v>
      </c>
      <c r="BI472" s="143">
        <f t="shared" si="48"/>
        <v>0</v>
      </c>
      <c r="BJ472" s="16" t="s">
        <v>153</v>
      </c>
      <c r="BK472" s="144">
        <f t="shared" si="49"/>
        <v>0</v>
      </c>
      <c r="BL472" s="16" t="s">
        <v>227</v>
      </c>
      <c r="BM472" s="16" t="s">
        <v>746</v>
      </c>
    </row>
    <row r="473" spans="2:65" s="1" customFormat="1" ht="31.5" customHeight="1" x14ac:dyDescent="0.3">
      <c r="B473" s="134"/>
      <c r="C473" s="135" t="s">
        <v>747</v>
      </c>
      <c r="D473" s="135" t="s">
        <v>148</v>
      </c>
      <c r="E473" s="136" t="s">
        <v>748</v>
      </c>
      <c r="F473" s="234" t="s">
        <v>749</v>
      </c>
      <c r="G473" s="222"/>
      <c r="H473" s="222"/>
      <c r="I473" s="222"/>
      <c r="J473" s="137" t="s">
        <v>521</v>
      </c>
      <c r="K473" s="138">
        <v>1</v>
      </c>
      <c r="L473" s="221">
        <v>0</v>
      </c>
      <c r="M473" s="222"/>
      <c r="N473" s="221">
        <f t="shared" si="40"/>
        <v>0</v>
      </c>
      <c r="O473" s="222"/>
      <c r="P473" s="222"/>
      <c r="Q473" s="222"/>
      <c r="R473" s="139"/>
      <c r="T473" s="140" t="s">
        <v>3</v>
      </c>
      <c r="U473" s="39" t="s">
        <v>39</v>
      </c>
      <c r="V473" s="141">
        <v>0.36</v>
      </c>
      <c r="W473" s="141">
        <f t="shared" si="41"/>
        <v>0.36</v>
      </c>
      <c r="X473" s="141">
        <v>2.1000000000000001E-4</v>
      </c>
      <c r="Y473" s="141">
        <f t="shared" si="42"/>
        <v>2.1000000000000001E-4</v>
      </c>
      <c r="Z473" s="141">
        <v>0</v>
      </c>
      <c r="AA473" s="142">
        <f t="shared" si="43"/>
        <v>0</v>
      </c>
      <c r="AR473" s="16" t="s">
        <v>227</v>
      </c>
      <c r="AT473" s="16" t="s">
        <v>148</v>
      </c>
      <c r="AU473" s="16" t="s">
        <v>153</v>
      </c>
      <c r="AY473" s="16" t="s">
        <v>147</v>
      </c>
      <c r="BE473" s="143">
        <f t="shared" si="44"/>
        <v>0</v>
      </c>
      <c r="BF473" s="143">
        <f t="shared" si="45"/>
        <v>0</v>
      </c>
      <c r="BG473" s="143">
        <f t="shared" si="46"/>
        <v>0</v>
      </c>
      <c r="BH473" s="143">
        <f t="shared" si="47"/>
        <v>0</v>
      </c>
      <c r="BI473" s="143">
        <f t="shared" si="48"/>
        <v>0</v>
      </c>
      <c r="BJ473" s="16" t="s">
        <v>153</v>
      </c>
      <c r="BK473" s="144">
        <f t="shared" si="49"/>
        <v>0</v>
      </c>
      <c r="BL473" s="16" t="s">
        <v>227</v>
      </c>
      <c r="BM473" s="16" t="s">
        <v>750</v>
      </c>
    </row>
    <row r="474" spans="2:65" s="1" customFormat="1" ht="44.25" customHeight="1" x14ac:dyDescent="0.3">
      <c r="B474" s="134"/>
      <c r="C474" s="135" t="s">
        <v>751</v>
      </c>
      <c r="D474" s="135" t="s">
        <v>148</v>
      </c>
      <c r="E474" s="136" t="s">
        <v>752</v>
      </c>
      <c r="F474" s="234" t="s">
        <v>753</v>
      </c>
      <c r="G474" s="222"/>
      <c r="H474" s="222"/>
      <c r="I474" s="222"/>
      <c r="J474" s="137" t="s">
        <v>205</v>
      </c>
      <c r="K474" s="138">
        <v>3</v>
      </c>
      <c r="L474" s="221">
        <v>0</v>
      </c>
      <c r="M474" s="222"/>
      <c r="N474" s="221">
        <f t="shared" si="40"/>
        <v>0</v>
      </c>
      <c r="O474" s="222"/>
      <c r="P474" s="222"/>
      <c r="Q474" s="222"/>
      <c r="R474" s="139"/>
      <c r="T474" s="140" t="s">
        <v>3</v>
      </c>
      <c r="U474" s="39" t="s">
        <v>39</v>
      </c>
      <c r="V474" s="141">
        <v>1.2250099999999999</v>
      </c>
      <c r="W474" s="141">
        <f t="shared" si="41"/>
        <v>3.6750299999999996</v>
      </c>
      <c r="X474" s="141">
        <v>0</v>
      </c>
      <c r="Y474" s="141">
        <f t="shared" si="42"/>
        <v>0</v>
      </c>
      <c r="Z474" s="141">
        <v>0</v>
      </c>
      <c r="AA474" s="142">
        <f t="shared" si="43"/>
        <v>0</v>
      </c>
      <c r="AR474" s="16" t="s">
        <v>227</v>
      </c>
      <c r="AT474" s="16" t="s">
        <v>148</v>
      </c>
      <c r="AU474" s="16" t="s">
        <v>153</v>
      </c>
      <c r="AY474" s="16" t="s">
        <v>147</v>
      </c>
      <c r="BE474" s="143">
        <f t="shared" si="44"/>
        <v>0</v>
      </c>
      <c r="BF474" s="143">
        <f t="shared" si="45"/>
        <v>0</v>
      </c>
      <c r="BG474" s="143">
        <f t="shared" si="46"/>
        <v>0</v>
      </c>
      <c r="BH474" s="143">
        <f t="shared" si="47"/>
        <v>0</v>
      </c>
      <c r="BI474" s="143">
        <f t="shared" si="48"/>
        <v>0</v>
      </c>
      <c r="BJ474" s="16" t="s">
        <v>153</v>
      </c>
      <c r="BK474" s="144">
        <f t="shared" si="49"/>
        <v>0</v>
      </c>
      <c r="BL474" s="16" t="s">
        <v>227</v>
      </c>
      <c r="BM474" s="16" t="s">
        <v>754</v>
      </c>
    </row>
    <row r="475" spans="2:65" s="1" customFormat="1" ht="31.5" customHeight="1" x14ac:dyDescent="0.3">
      <c r="B475" s="134"/>
      <c r="C475" s="169" t="s">
        <v>755</v>
      </c>
      <c r="D475" s="169" t="s">
        <v>188</v>
      </c>
      <c r="E475" s="170" t="s">
        <v>756</v>
      </c>
      <c r="F475" s="241" t="s">
        <v>757</v>
      </c>
      <c r="G475" s="242"/>
      <c r="H475" s="242"/>
      <c r="I475" s="242"/>
      <c r="J475" s="171" t="s">
        <v>205</v>
      </c>
      <c r="K475" s="172">
        <v>3</v>
      </c>
      <c r="L475" s="243">
        <v>0</v>
      </c>
      <c r="M475" s="242"/>
      <c r="N475" s="243">
        <f t="shared" si="40"/>
        <v>0</v>
      </c>
      <c r="O475" s="222"/>
      <c r="P475" s="222"/>
      <c r="Q475" s="222"/>
      <c r="R475" s="139"/>
      <c r="T475" s="140" t="s">
        <v>3</v>
      </c>
      <c r="U475" s="39" t="s">
        <v>39</v>
      </c>
      <c r="V475" s="141">
        <v>0</v>
      </c>
      <c r="W475" s="141">
        <f t="shared" si="41"/>
        <v>0</v>
      </c>
      <c r="X475" s="141">
        <v>1E-3</v>
      </c>
      <c r="Y475" s="141">
        <f t="shared" si="42"/>
        <v>3.0000000000000001E-3</v>
      </c>
      <c r="Z475" s="141">
        <v>0</v>
      </c>
      <c r="AA475" s="142">
        <f t="shared" si="43"/>
        <v>0</v>
      </c>
      <c r="AR475" s="16" t="s">
        <v>300</v>
      </c>
      <c r="AT475" s="16" t="s">
        <v>188</v>
      </c>
      <c r="AU475" s="16" t="s">
        <v>153</v>
      </c>
      <c r="AY475" s="16" t="s">
        <v>147</v>
      </c>
      <c r="BE475" s="143">
        <f t="shared" si="44"/>
        <v>0</v>
      </c>
      <c r="BF475" s="143">
        <f t="shared" si="45"/>
        <v>0</v>
      </c>
      <c r="BG475" s="143">
        <f t="shared" si="46"/>
        <v>0</v>
      </c>
      <c r="BH475" s="143">
        <f t="shared" si="47"/>
        <v>0</v>
      </c>
      <c r="BI475" s="143">
        <f t="shared" si="48"/>
        <v>0</v>
      </c>
      <c r="BJ475" s="16" t="s">
        <v>153</v>
      </c>
      <c r="BK475" s="144">
        <f t="shared" si="49"/>
        <v>0</v>
      </c>
      <c r="BL475" s="16" t="s">
        <v>227</v>
      </c>
      <c r="BM475" s="16" t="s">
        <v>758</v>
      </c>
    </row>
    <row r="476" spans="2:65" s="1" customFormat="1" ht="31.5" customHeight="1" x14ac:dyDescent="0.3">
      <c r="B476" s="134"/>
      <c r="C476" s="169" t="s">
        <v>759</v>
      </c>
      <c r="D476" s="169" t="s">
        <v>188</v>
      </c>
      <c r="E476" s="170" t="s">
        <v>760</v>
      </c>
      <c r="F476" s="241" t="s">
        <v>761</v>
      </c>
      <c r="G476" s="242"/>
      <c r="H476" s="242"/>
      <c r="I476" s="242"/>
      <c r="J476" s="171" t="s">
        <v>205</v>
      </c>
      <c r="K476" s="172">
        <v>3</v>
      </c>
      <c r="L476" s="243">
        <v>0</v>
      </c>
      <c r="M476" s="242"/>
      <c r="N476" s="243">
        <f t="shared" si="40"/>
        <v>0</v>
      </c>
      <c r="O476" s="222"/>
      <c r="P476" s="222"/>
      <c r="Q476" s="222"/>
      <c r="R476" s="139"/>
      <c r="T476" s="140" t="s">
        <v>3</v>
      </c>
      <c r="U476" s="39" t="s">
        <v>39</v>
      </c>
      <c r="V476" s="141">
        <v>0</v>
      </c>
      <c r="W476" s="141">
        <f t="shared" si="41"/>
        <v>0</v>
      </c>
      <c r="X476" s="141">
        <v>2.5000000000000001E-2</v>
      </c>
      <c r="Y476" s="141">
        <f t="shared" si="42"/>
        <v>7.5000000000000011E-2</v>
      </c>
      <c r="Z476" s="141">
        <v>0</v>
      </c>
      <c r="AA476" s="142">
        <f t="shared" si="43"/>
        <v>0</v>
      </c>
      <c r="AR476" s="16" t="s">
        <v>300</v>
      </c>
      <c r="AT476" s="16" t="s">
        <v>188</v>
      </c>
      <c r="AU476" s="16" t="s">
        <v>153</v>
      </c>
      <c r="AY476" s="16" t="s">
        <v>147</v>
      </c>
      <c r="BE476" s="143">
        <f t="shared" si="44"/>
        <v>0</v>
      </c>
      <c r="BF476" s="143">
        <f t="shared" si="45"/>
        <v>0</v>
      </c>
      <c r="BG476" s="143">
        <f t="shared" si="46"/>
        <v>0</v>
      </c>
      <c r="BH476" s="143">
        <f t="shared" si="47"/>
        <v>0</v>
      </c>
      <c r="BI476" s="143">
        <f t="shared" si="48"/>
        <v>0</v>
      </c>
      <c r="BJ476" s="16" t="s">
        <v>153</v>
      </c>
      <c r="BK476" s="144">
        <f t="shared" si="49"/>
        <v>0</v>
      </c>
      <c r="BL476" s="16" t="s">
        <v>227</v>
      </c>
      <c r="BM476" s="16" t="s">
        <v>762</v>
      </c>
    </row>
    <row r="477" spans="2:65" s="1" customFormat="1" ht="31.5" customHeight="1" x14ac:dyDescent="0.3">
      <c r="B477" s="134"/>
      <c r="C477" s="135" t="s">
        <v>763</v>
      </c>
      <c r="D477" s="135" t="s">
        <v>148</v>
      </c>
      <c r="E477" s="136" t="s">
        <v>764</v>
      </c>
      <c r="F477" s="234" t="s">
        <v>765</v>
      </c>
      <c r="G477" s="222"/>
      <c r="H477" s="222"/>
      <c r="I477" s="222"/>
      <c r="J477" s="137" t="s">
        <v>205</v>
      </c>
      <c r="K477" s="138">
        <v>6</v>
      </c>
      <c r="L477" s="221">
        <v>0</v>
      </c>
      <c r="M477" s="222"/>
      <c r="N477" s="221">
        <f t="shared" si="40"/>
        <v>0</v>
      </c>
      <c r="O477" s="222"/>
      <c r="P477" s="222"/>
      <c r="Q477" s="222"/>
      <c r="R477" s="139"/>
      <c r="T477" s="140" t="s">
        <v>3</v>
      </c>
      <c r="U477" s="39" t="s">
        <v>39</v>
      </c>
      <c r="V477" s="141">
        <v>0.33900000000000002</v>
      </c>
      <c r="W477" s="141">
        <f t="shared" si="41"/>
        <v>2.0340000000000003</v>
      </c>
      <c r="X477" s="141">
        <v>2.5000000000000001E-4</v>
      </c>
      <c r="Y477" s="141">
        <f t="shared" si="42"/>
        <v>1.5E-3</v>
      </c>
      <c r="Z477" s="141">
        <v>0</v>
      </c>
      <c r="AA477" s="142">
        <f t="shared" si="43"/>
        <v>0</v>
      </c>
      <c r="AR477" s="16" t="s">
        <v>227</v>
      </c>
      <c r="AT477" s="16" t="s">
        <v>148</v>
      </c>
      <c r="AU477" s="16" t="s">
        <v>153</v>
      </c>
      <c r="AY477" s="16" t="s">
        <v>147</v>
      </c>
      <c r="BE477" s="143">
        <f t="shared" si="44"/>
        <v>0</v>
      </c>
      <c r="BF477" s="143">
        <f t="shared" si="45"/>
        <v>0</v>
      </c>
      <c r="BG477" s="143">
        <f t="shared" si="46"/>
        <v>0</v>
      </c>
      <c r="BH477" s="143">
        <f t="shared" si="47"/>
        <v>0</v>
      </c>
      <c r="BI477" s="143">
        <f t="shared" si="48"/>
        <v>0</v>
      </c>
      <c r="BJ477" s="16" t="s">
        <v>153</v>
      </c>
      <c r="BK477" s="144">
        <f t="shared" si="49"/>
        <v>0</v>
      </c>
      <c r="BL477" s="16" t="s">
        <v>227</v>
      </c>
      <c r="BM477" s="16" t="s">
        <v>766</v>
      </c>
    </row>
    <row r="478" spans="2:65" s="10" customFormat="1" ht="22.5" customHeight="1" x14ac:dyDescent="0.3">
      <c r="B478" s="145"/>
      <c r="C478" s="146"/>
      <c r="D478" s="146"/>
      <c r="E478" s="147" t="s">
        <v>3</v>
      </c>
      <c r="F478" s="237" t="s">
        <v>767</v>
      </c>
      <c r="G478" s="238"/>
      <c r="H478" s="238"/>
      <c r="I478" s="238"/>
      <c r="J478" s="146"/>
      <c r="K478" s="148">
        <v>6</v>
      </c>
      <c r="L478" s="146"/>
      <c r="M478" s="146"/>
      <c r="N478" s="146"/>
      <c r="O478" s="146"/>
      <c r="P478" s="146"/>
      <c r="Q478" s="146"/>
      <c r="R478" s="149"/>
      <c r="T478" s="150"/>
      <c r="U478" s="146"/>
      <c r="V478" s="146"/>
      <c r="W478" s="146"/>
      <c r="X478" s="146"/>
      <c r="Y478" s="146"/>
      <c r="Z478" s="146"/>
      <c r="AA478" s="151"/>
      <c r="AT478" s="152" t="s">
        <v>156</v>
      </c>
      <c r="AU478" s="152" t="s">
        <v>153</v>
      </c>
      <c r="AV478" s="10" t="s">
        <v>153</v>
      </c>
      <c r="AW478" s="10" t="s">
        <v>29</v>
      </c>
      <c r="AX478" s="10" t="s">
        <v>72</v>
      </c>
      <c r="AY478" s="152" t="s">
        <v>147</v>
      </c>
    </row>
    <row r="479" spans="2:65" s="11" customFormat="1" ht="22.5" customHeight="1" x14ac:dyDescent="0.3">
      <c r="B479" s="153"/>
      <c r="C479" s="154"/>
      <c r="D479" s="154"/>
      <c r="E479" s="155" t="s">
        <v>3</v>
      </c>
      <c r="F479" s="239" t="s">
        <v>160</v>
      </c>
      <c r="G479" s="240"/>
      <c r="H479" s="240"/>
      <c r="I479" s="240"/>
      <c r="J479" s="154"/>
      <c r="K479" s="156">
        <v>6</v>
      </c>
      <c r="L479" s="154"/>
      <c r="M479" s="154"/>
      <c r="N479" s="154"/>
      <c r="O479" s="154"/>
      <c r="P479" s="154"/>
      <c r="Q479" s="154"/>
      <c r="R479" s="157"/>
      <c r="T479" s="158"/>
      <c r="U479" s="154"/>
      <c r="V479" s="154"/>
      <c r="W479" s="154"/>
      <c r="X479" s="154"/>
      <c r="Y479" s="154"/>
      <c r="Z479" s="154"/>
      <c r="AA479" s="159"/>
      <c r="AT479" s="160" t="s">
        <v>156</v>
      </c>
      <c r="AU479" s="160" t="s">
        <v>153</v>
      </c>
      <c r="AV479" s="11" t="s">
        <v>152</v>
      </c>
      <c r="AW479" s="11" t="s">
        <v>29</v>
      </c>
      <c r="AX479" s="11" t="s">
        <v>79</v>
      </c>
      <c r="AY479" s="160" t="s">
        <v>147</v>
      </c>
    </row>
    <row r="480" spans="2:65" s="1" customFormat="1" ht="44.25" customHeight="1" x14ac:dyDescent="0.3">
      <c r="B480" s="134"/>
      <c r="C480" s="169" t="s">
        <v>768</v>
      </c>
      <c r="D480" s="169" t="s">
        <v>188</v>
      </c>
      <c r="E480" s="170" t="s">
        <v>769</v>
      </c>
      <c r="F480" s="241" t="s">
        <v>770</v>
      </c>
      <c r="G480" s="242"/>
      <c r="H480" s="242"/>
      <c r="I480" s="242"/>
      <c r="J480" s="171" t="s">
        <v>230</v>
      </c>
      <c r="K480" s="172">
        <v>6</v>
      </c>
      <c r="L480" s="243">
        <v>0</v>
      </c>
      <c r="M480" s="242"/>
      <c r="N480" s="243">
        <f>ROUND(L480*K480,3)</f>
        <v>0</v>
      </c>
      <c r="O480" s="222"/>
      <c r="P480" s="222"/>
      <c r="Q480" s="222"/>
      <c r="R480" s="139"/>
      <c r="T480" s="140" t="s">
        <v>3</v>
      </c>
      <c r="U480" s="39" t="s">
        <v>39</v>
      </c>
      <c r="V480" s="141">
        <v>0</v>
      </c>
      <c r="W480" s="141">
        <f>V480*K480</f>
        <v>0</v>
      </c>
      <c r="X480" s="141">
        <v>1.14E-3</v>
      </c>
      <c r="Y480" s="141">
        <f>X480*K480</f>
        <v>6.8399999999999997E-3</v>
      </c>
      <c r="Z480" s="141">
        <v>0</v>
      </c>
      <c r="AA480" s="142">
        <f>Z480*K480</f>
        <v>0</v>
      </c>
      <c r="AR480" s="16" t="s">
        <v>300</v>
      </c>
      <c r="AT480" s="16" t="s">
        <v>188</v>
      </c>
      <c r="AU480" s="16" t="s">
        <v>153</v>
      </c>
      <c r="AY480" s="16" t="s">
        <v>147</v>
      </c>
      <c r="BE480" s="143">
        <f>IF(U480="základná",N480,0)</f>
        <v>0</v>
      </c>
      <c r="BF480" s="143">
        <f>IF(U480="znížená",N480,0)</f>
        <v>0</v>
      </c>
      <c r="BG480" s="143">
        <f>IF(U480="zákl. prenesená",N480,0)</f>
        <v>0</v>
      </c>
      <c r="BH480" s="143">
        <f>IF(U480="zníž. prenesená",N480,0)</f>
        <v>0</v>
      </c>
      <c r="BI480" s="143">
        <f>IF(U480="nulová",N480,0)</f>
        <v>0</v>
      </c>
      <c r="BJ480" s="16" t="s">
        <v>153</v>
      </c>
      <c r="BK480" s="144">
        <f>ROUND(L480*K480,3)</f>
        <v>0</v>
      </c>
      <c r="BL480" s="16" t="s">
        <v>227</v>
      </c>
      <c r="BM480" s="16" t="s">
        <v>771</v>
      </c>
    </row>
    <row r="481" spans="2:65" s="1" customFormat="1" ht="44.25" customHeight="1" x14ac:dyDescent="0.3">
      <c r="B481" s="134"/>
      <c r="C481" s="169" t="s">
        <v>772</v>
      </c>
      <c r="D481" s="169" t="s">
        <v>188</v>
      </c>
      <c r="E481" s="170" t="s">
        <v>769</v>
      </c>
      <c r="F481" s="241" t="s">
        <v>770</v>
      </c>
      <c r="G481" s="242"/>
      <c r="H481" s="242"/>
      <c r="I481" s="242"/>
      <c r="J481" s="171" t="s">
        <v>230</v>
      </c>
      <c r="K481" s="172">
        <v>8</v>
      </c>
      <c r="L481" s="243">
        <v>0</v>
      </c>
      <c r="M481" s="242"/>
      <c r="N481" s="243">
        <f>ROUND(L481*K481,3)</f>
        <v>0</v>
      </c>
      <c r="O481" s="222"/>
      <c r="P481" s="222"/>
      <c r="Q481" s="222"/>
      <c r="R481" s="139"/>
      <c r="T481" s="140" t="s">
        <v>3</v>
      </c>
      <c r="U481" s="39" t="s">
        <v>39</v>
      </c>
      <c r="V481" s="141">
        <v>0</v>
      </c>
      <c r="W481" s="141">
        <f>V481*K481</f>
        <v>0</v>
      </c>
      <c r="X481" s="141">
        <v>1.14E-3</v>
      </c>
      <c r="Y481" s="141">
        <f>X481*K481</f>
        <v>9.1199999999999996E-3</v>
      </c>
      <c r="Z481" s="141">
        <v>0</v>
      </c>
      <c r="AA481" s="142">
        <f>Z481*K481</f>
        <v>0</v>
      </c>
      <c r="AR481" s="16" t="s">
        <v>300</v>
      </c>
      <c r="AT481" s="16" t="s">
        <v>188</v>
      </c>
      <c r="AU481" s="16" t="s">
        <v>153</v>
      </c>
      <c r="AY481" s="16" t="s">
        <v>147</v>
      </c>
      <c r="BE481" s="143">
        <f>IF(U481="základná",N481,0)</f>
        <v>0</v>
      </c>
      <c r="BF481" s="143">
        <f>IF(U481="znížená",N481,0)</f>
        <v>0</v>
      </c>
      <c r="BG481" s="143">
        <f>IF(U481="zákl. prenesená",N481,0)</f>
        <v>0</v>
      </c>
      <c r="BH481" s="143">
        <f>IF(U481="zníž. prenesená",N481,0)</f>
        <v>0</v>
      </c>
      <c r="BI481" s="143">
        <f>IF(U481="nulová",N481,0)</f>
        <v>0</v>
      </c>
      <c r="BJ481" s="16" t="s">
        <v>153</v>
      </c>
      <c r="BK481" s="144">
        <f>ROUND(L481*K481,3)</f>
        <v>0</v>
      </c>
      <c r="BL481" s="16" t="s">
        <v>227</v>
      </c>
      <c r="BM481" s="16" t="s">
        <v>773</v>
      </c>
    </row>
    <row r="482" spans="2:65" s="1" customFormat="1" ht="31.5" customHeight="1" x14ac:dyDescent="0.3">
      <c r="B482" s="134"/>
      <c r="C482" s="135" t="s">
        <v>774</v>
      </c>
      <c r="D482" s="135" t="s">
        <v>148</v>
      </c>
      <c r="E482" s="136" t="s">
        <v>775</v>
      </c>
      <c r="F482" s="234" t="s">
        <v>776</v>
      </c>
      <c r="G482" s="222"/>
      <c r="H482" s="222"/>
      <c r="I482" s="222"/>
      <c r="J482" s="137" t="s">
        <v>205</v>
      </c>
      <c r="K482" s="138">
        <v>17</v>
      </c>
      <c r="L482" s="221">
        <v>0</v>
      </c>
      <c r="M482" s="222"/>
      <c r="N482" s="221">
        <f>ROUND(L482*K482,3)</f>
        <v>0</v>
      </c>
      <c r="O482" s="222"/>
      <c r="P482" s="222"/>
      <c r="Q482" s="222"/>
      <c r="R482" s="139"/>
      <c r="T482" s="140" t="s">
        <v>3</v>
      </c>
      <c r="U482" s="39" t="s">
        <v>39</v>
      </c>
      <c r="V482" s="141">
        <v>0.1</v>
      </c>
      <c r="W482" s="141">
        <f>V482*K482</f>
        <v>1.7000000000000002</v>
      </c>
      <c r="X482" s="141">
        <v>0</v>
      </c>
      <c r="Y482" s="141">
        <f>X482*K482</f>
        <v>0</v>
      </c>
      <c r="Z482" s="141">
        <v>3.0000000000000001E-3</v>
      </c>
      <c r="AA482" s="142">
        <f>Z482*K482</f>
        <v>5.1000000000000004E-2</v>
      </c>
      <c r="AR482" s="16" t="s">
        <v>227</v>
      </c>
      <c r="AT482" s="16" t="s">
        <v>148</v>
      </c>
      <c r="AU482" s="16" t="s">
        <v>153</v>
      </c>
      <c r="AY482" s="16" t="s">
        <v>147</v>
      </c>
      <c r="BE482" s="143">
        <f>IF(U482="základná",N482,0)</f>
        <v>0</v>
      </c>
      <c r="BF482" s="143">
        <f>IF(U482="znížená",N482,0)</f>
        <v>0</v>
      </c>
      <c r="BG482" s="143">
        <f>IF(U482="zákl. prenesená",N482,0)</f>
        <v>0</v>
      </c>
      <c r="BH482" s="143">
        <f>IF(U482="zníž. prenesená",N482,0)</f>
        <v>0</v>
      </c>
      <c r="BI482" s="143">
        <f>IF(U482="nulová",N482,0)</f>
        <v>0</v>
      </c>
      <c r="BJ482" s="16" t="s">
        <v>153</v>
      </c>
      <c r="BK482" s="144">
        <f>ROUND(L482*K482,3)</f>
        <v>0</v>
      </c>
      <c r="BL482" s="16" t="s">
        <v>227</v>
      </c>
      <c r="BM482" s="16" t="s">
        <v>777</v>
      </c>
    </row>
    <row r="483" spans="2:65" s="12" customFormat="1" ht="31.5" customHeight="1" x14ac:dyDescent="0.3">
      <c r="B483" s="161"/>
      <c r="C483" s="162"/>
      <c r="D483" s="162"/>
      <c r="E483" s="163" t="s">
        <v>3</v>
      </c>
      <c r="F483" s="245" t="s">
        <v>692</v>
      </c>
      <c r="G483" s="246"/>
      <c r="H483" s="246"/>
      <c r="I483" s="246"/>
      <c r="J483" s="162"/>
      <c r="K483" s="164" t="s">
        <v>3</v>
      </c>
      <c r="L483" s="162"/>
      <c r="M483" s="162"/>
      <c r="N483" s="162"/>
      <c r="O483" s="162"/>
      <c r="P483" s="162"/>
      <c r="Q483" s="162"/>
      <c r="R483" s="165"/>
      <c r="T483" s="166"/>
      <c r="U483" s="162"/>
      <c r="V483" s="162"/>
      <c r="W483" s="162"/>
      <c r="X483" s="162"/>
      <c r="Y483" s="162"/>
      <c r="Z483" s="162"/>
      <c r="AA483" s="167"/>
      <c r="AT483" s="168" t="s">
        <v>156</v>
      </c>
      <c r="AU483" s="168" t="s">
        <v>153</v>
      </c>
      <c r="AV483" s="12" t="s">
        <v>79</v>
      </c>
      <c r="AW483" s="12" t="s">
        <v>29</v>
      </c>
      <c r="AX483" s="12" t="s">
        <v>72</v>
      </c>
      <c r="AY483" s="168" t="s">
        <v>147</v>
      </c>
    </row>
    <row r="484" spans="2:65" s="10" customFormat="1" ht="22.5" customHeight="1" x14ac:dyDescent="0.3">
      <c r="B484" s="145"/>
      <c r="C484" s="146"/>
      <c r="D484" s="146"/>
      <c r="E484" s="147" t="s">
        <v>3</v>
      </c>
      <c r="F484" s="244" t="s">
        <v>778</v>
      </c>
      <c r="G484" s="238"/>
      <c r="H484" s="238"/>
      <c r="I484" s="238"/>
      <c r="J484" s="146"/>
      <c r="K484" s="148">
        <v>11</v>
      </c>
      <c r="L484" s="146"/>
      <c r="M484" s="146"/>
      <c r="N484" s="146"/>
      <c r="O484" s="146"/>
      <c r="P484" s="146"/>
      <c r="Q484" s="146"/>
      <c r="R484" s="149"/>
      <c r="T484" s="150"/>
      <c r="U484" s="146"/>
      <c r="V484" s="146"/>
      <c r="W484" s="146"/>
      <c r="X484" s="146"/>
      <c r="Y484" s="146"/>
      <c r="Z484" s="146"/>
      <c r="AA484" s="151"/>
      <c r="AT484" s="152" t="s">
        <v>156</v>
      </c>
      <c r="AU484" s="152" t="s">
        <v>153</v>
      </c>
      <c r="AV484" s="10" t="s">
        <v>153</v>
      </c>
      <c r="AW484" s="10" t="s">
        <v>29</v>
      </c>
      <c r="AX484" s="10" t="s">
        <v>72</v>
      </c>
      <c r="AY484" s="152" t="s">
        <v>147</v>
      </c>
    </row>
    <row r="485" spans="2:65" s="10" customFormat="1" ht="22.5" customHeight="1" x14ac:dyDescent="0.3">
      <c r="B485" s="145"/>
      <c r="C485" s="146"/>
      <c r="D485" s="146"/>
      <c r="E485" s="147" t="s">
        <v>3</v>
      </c>
      <c r="F485" s="244" t="s">
        <v>779</v>
      </c>
      <c r="G485" s="238"/>
      <c r="H485" s="238"/>
      <c r="I485" s="238"/>
      <c r="J485" s="146"/>
      <c r="K485" s="148">
        <v>1</v>
      </c>
      <c r="L485" s="146"/>
      <c r="M485" s="146"/>
      <c r="N485" s="146"/>
      <c r="O485" s="146"/>
      <c r="P485" s="146"/>
      <c r="Q485" s="146"/>
      <c r="R485" s="149"/>
      <c r="T485" s="150"/>
      <c r="U485" s="146"/>
      <c r="V485" s="146"/>
      <c r="W485" s="146"/>
      <c r="X485" s="146"/>
      <c r="Y485" s="146"/>
      <c r="Z485" s="146"/>
      <c r="AA485" s="151"/>
      <c r="AT485" s="152" t="s">
        <v>156</v>
      </c>
      <c r="AU485" s="152" t="s">
        <v>153</v>
      </c>
      <c r="AV485" s="10" t="s">
        <v>153</v>
      </c>
      <c r="AW485" s="10" t="s">
        <v>29</v>
      </c>
      <c r="AX485" s="10" t="s">
        <v>72</v>
      </c>
      <c r="AY485" s="152" t="s">
        <v>147</v>
      </c>
    </row>
    <row r="486" spans="2:65" s="10" customFormat="1" ht="22.5" customHeight="1" x14ac:dyDescent="0.3">
      <c r="B486" s="145"/>
      <c r="C486" s="146"/>
      <c r="D486" s="146"/>
      <c r="E486" s="147" t="s">
        <v>3</v>
      </c>
      <c r="F486" s="244" t="s">
        <v>780</v>
      </c>
      <c r="G486" s="238"/>
      <c r="H486" s="238"/>
      <c r="I486" s="238"/>
      <c r="J486" s="146"/>
      <c r="K486" s="148">
        <v>1</v>
      </c>
      <c r="L486" s="146"/>
      <c r="M486" s="146"/>
      <c r="N486" s="146"/>
      <c r="O486" s="146"/>
      <c r="P486" s="146"/>
      <c r="Q486" s="146"/>
      <c r="R486" s="149"/>
      <c r="T486" s="150"/>
      <c r="U486" s="146"/>
      <c r="V486" s="146"/>
      <c r="W486" s="146"/>
      <c r="X486" s="146"/>
      <c r="Y486" s="146"/>
      <c r="Z486" s="146"/>
      <c r="AA486" s="151"/>
      <c r="AT486" s="152" t="s">
        <v>156</v>
      </c>
      <c r="AU486" s="152" t="s">
        <v>153</v>
      </c>
      <c r="AV486" s="10" t="s">
        <v>153</v>
      </c>
      <c r="AW486" s="10" t="s">
        <v>29</v>
      </c>
      <c r="AX486" s="10" t="s">
        <v>72</v>
      </c>
      <c r="AY486" s="152" t="s">
        <v>147</v>
      </c>
    </row>
    <row r="487" spans="2:65" s="10" customFormat="1" ht="22.5" customHeight="1" x14ac:dyDescent="0.3">
      <c r="B487" s="145"/>
      <c r="C487" s="146"/>
      <c r="D487" s="146"/>
      <c r="E487" s="147" t="s">
        <v>3</v>
      </c>
      <c r="F487" s="244" t="s">
        <v>781</v>
      </c>
      <c r="G487" s="238"/>
      <c r="H487" s="238"/>
      <c r="I487" s="238"/>
      <c r="J487" s="146"/>
      <c r="K487" s="148">
        <v>1</v>
      </c>
      <c r="L487" s="146"/>
      <c r="M487" s="146"/>
      <c r="N487" s="146"/>
      <c r="O487" s="146"/>
      <c r="P487" s="146"/>
      <c r="Q487" s="146"/>
      <c r="R487" s="149"/>
      <c r="T487" s="150"/>
      <c r="U487" s="146"/>
      <c r="V487" s="146"/>
      <c r="W487" s="146"/>
      <c r="X487" s="146"/>
      <c r="Y487" s="146"/>
      <c r="Z487" s="146"/>
      <c r="AA487" s="151"/>
      <c r="AT487" s="152" t="s">
        <v>156</v>
      </c>
      <c r="AU487" s="152" t="s">
        <v>153</v>
      </c>
      <c r="AV487" s="10" t="s">
        <v>153</v>
      </c>
      <c r="AW487" s="10" t="s">
        <v>29</v>
      </c>
      <c r="AX487" s="10" t="s">
        <v>72</v>
      </c>
      <c r="AY487" s="152" t="s">
        <v>147</v>
      </c>
    </row>
    <row r="488" spans="2:65" s="10" customFormat="1" ht="22.5" customHeight="1" x14ac:dyDescent="0.3">
      <c r="B488" s="145"/>
      <c r="C488" s="146"/>
      <c r="D488" s="146"/>
      <c r="E488" s="147" t="s">
        <v>3</v>
      </c>
      <c r="F488" s="244" t="s">
        <v>782</v>
      </c>
      <c r="G488" s="238"/>
      <c r="H488" s="238"/>
      <c r="I488" s="238"/>
      <c r="J488" s="146"/>
      <c r="K488" s="148">
        <v>1</v>
      </c>
      <c r="L488" s="146"/>
      <c r="M488" s="146"/>
      <c r="N488" s="146"/>
      <c r="O488" s="146"/>
      <c r="P488" s="146"/>
      <c r="Q488" s="146"/>
      <c r="R488" s="149"/>
      <c r="T488" s="150"/>
      <c r="U488" s="146"/>
      <c r="V488" s="146"/>
      <c r="W488" s="146"/>
      <c r="X488" s="146"/>
      <c r="Y488" s="146"/>
      <c r="Z488" s="146"/>
      <c r="AA488" s="151"/>
      <c r="AT488" s="152" t="s">
        <v>156</v>
      </c>
      <c r="AU488" s="152" t="s">
        <v>153</v>
      </c>
      <c r="AV488" s="10" t="s">
        <v>153</v>
      </c>
      <c r="AW488" s="10" t="s">
        <v>29</v>
      </c>
      <c r="AX488" s="10" t="s">
        <v>72</v>
      </c>
      <c r="AY488" s="152" t="s">
        <v>147</v>
      </c>
    </row>
    <row r="489" spans="2:65" s="10" customFormat="1" ht="22.5" customHeight="1" x14ac:dyDescent="0.3">
      <c r="B489" s="145"/>
      <c r="C489" s="146"/>
      <c r="D489" s="146"/>
      <c r="E489" s="147" t="s">
        <v>3</v>
      </c>
      <c r="F489" s="244" t="s">
        <v>783</v>
      </c>
      <c r="G489" s="238"/>
      <c r="H489" s="238"/>
      <c r="I489" s="238"/>
      <c r="J489" s="146"/>
      <c r="K489" s="148">
        <v>1</v>
      </c>
      <c r="L489" s="146"/>
      <c r="M489" s="146"/>
      <c r="N489" s="146"/>
      <c r="O489" s="146"/>
      <c r="P489" s="146"/>
      <c r="Q489" s="146"/>
      <c r="R489" s="149"/>
      <c r="T489" s="150"/>
      <c r="U489" s="146"/>
      <c r="V489" s="146"/>
      <c r="W489" s="146"/>
      <c r="X489" s="146"/>
      <c r="Y489" s="146"/>
      <c r="Z489" s="146"/>
      <c r="AA489" s="151"/>
      <c r="AT489" s="152" t="s">
        <v>156</v>
      </c>
      <c r="AU489" s="152" t="s">
        <v>153</v>
      </c>
      <c r="AV489" s="10" t="s">
        <v>153</v>
      </c>
      <c r="AW489" s="10" t="s">
        <v>29</v>
      </c>
      <c r="AX489" s="10" t="s">
        <v>72</v>
      </c>
      <c r="AY489" s="152" t="s">
        <v>147</v>
      </c>
    </row>
    <row r="490" spans="2:65" s="10" customFormat="1" ht="22.5" customHeight="1" x14ac:dyDescent="0.3">
      <c r="B490" s="145"/>
      <c r="C490" s="146"/>
      <c r="D490" s="146"/>
      <c r="E490" s="147" t="s">
        <v>3</v>
      </c>
      <c r="F490" s="244" t="s">
        <v>784</v>
      </c>
      <c r="G490" s="238"/>
      <c r="H490" s="238"/>
      <c r="I490" s="238"/>
      <c r="J490" s="146"/>
      <c r="K490" s="148">
        <v>1</v>
      </c>
      <c r="L490" s="146"/>
      <c r="M490" s="146"/>
      <c r="N490" s="146"/>
      <c r="O490" s="146"/>
      <c r="P490" s="146"/>
      <c r="Q490" s="146"/>
      <c r="R490" s="149"/>
      <c r="T490" s="150"/>
      <c r="U490" s="146"/>
      <c r="V490" s="146"/>
      <c r="W490" s="146"/>
      <c r="X490" s="146"/>
      <c r="Y490" s="146"/>
      <c r="Z490" s="146"/>
      <c r="AA490" s="151"/>
      <c r="AT490" s="152" t="s">
        <v>156</v>
      </c>
      <c r="AU490" s="152" t="s">
        <v>153</v>
      </c>
      <c r="AV490" s="10" t="s">
        <v>153</v>
      </c>
      <c r="AW490" s="10" t="s">
        <v>29</v>
      </c>
      <c r="AX490" s="10" t="s">
        <v>72</v>
      </c>
      <c r="AY490" s="152" t="s">
        <v>147</v>
      </c>
    </row>
    <row r="491" spans="2:65" s="11" customFormat="1" ht="22.5" customHeight="1" x14ac:dyDescent="0.3">
      <c r="B491" s="153"/>
      <c r="C491" s="154"/>
      <c r="D491" s="154"/>
      <c r="E491" s="155" t="s">
        <v>3</v>
      </c>
      <c r="F491" s="239" t="s">
        <v>160</v>
      </c>
      <c r="G491" s="240"/>
      <c r="H491" s="240"/>
      <c r="I491" s="240"/>
      <c r="J491" s="154"/>
      <c r="K491" s="156">
        <v>17</v>
      </c>
      <c r="L491" s="154"/>
      <c r="M491" s="154"/>
      <c r="N491" s="154"/>
      <c r="O491" s="154"/>
      <c r="P491" s="154"/>
      <c r="Q491" s="154"/>
      <c r="R491" s="157"/>
      <c r="T491" s="158"/>
      <c r="U491" s="154"/>
      <c r="V491" s="154"/>
      <c r="W491" s="154"/>
      <c r="X491" s="154"/>
      <c r="Y491" s="154"/>
      <c r="Z491" s="154"/>
      <c r="AA491" s="159"/>
      <c r="AT491" s="160" t="s">
        <v>156</v>
      </c>
      <c r="AU491" s="160" t="s">
        <v>153</v>
      </c>
      <c r="AV491" s="11" t="s">
        <v>152</v>
      </c>
      <c r="AW491" s="11" t="s">
        <v>29</v>
      </c>
      <c r="AX491" s="11" t="s">
        <v>79</v>
      </c>
      <c r="AY491" s="160" t="s">
        <v>147</v>
      </c>
    </row>
    <row r="492" spans="2:65" s="1" customFormat="1" ht="22.5" customHeight="1" x14ac:dyDescent="0.3">
      <c r="B492" s="134"/>
      <c r="C492" s="135" t="s">
        <v>785</v>
      </c>
      <c r="D492" s="135" t="s">
        <v>148</v>
      </c>
      <c r="E492" s="136" t="s">
        <v>786</v>
      </c>
      <c r="F492" s="234" t="s">
        <v>787</v>
      </c>
      <c r="G492" s="222"/>
      <c r="H492" s="222"/>
      <c r="I492" s="222"/>
      <c r="J492" s="137" t="s">
        <v>205</v>
      </c>
      <c r="K492" s="138">
        <v>3</v>
      </c>
      <c r="L492" s="221">
        <v>0</v>
      </c>
      <c r="M492" s="222"/>
      <c r="N492" s="221">
        <f t="shared" ref="N492:N497" si="50">ROUND(L492*K492,3)</f>
        <v>0</v>
      </c>
      <c r="O492" s="222"/>
      <c r="P492" s="222"/>
      <c r="Q492" s="222"/>
      <c r="R492" s="139"/>
      <c r="T492" s="140" t="s">
        <v>3</v>
      </c>
      <c r="U492" s="39" t="s">
        <v>39</v>
      </c>
      <c r="V492" s="141">
        <v>0.49012</v>
      </c>
      <c r="W492" s="141">
        <f t="shared" ref="W492:W497" si="51">V492*K492</f>
        <v>1.4703599999999999</v>
      </c>
      <c r="X492" s="141">
        <v>1.0000000000000001E-5</v>
      </c>
      <c r="Y492" s="141">
        <f t="shared" ref="Y492:Y497" si="52">X492*K492</f>
        <v>3.0000000000000004E-5</v>
      </c>
      <c r="Z492" s="141">
        <v>0</v>
      </c>
      <c r="AA492" s="142">
        <f t="shared" ref="AA492:AA497" si="53">Z492*K492</f>
        <v>0</v>
      </c>
      <c r="AR492" s="16" t="s">
        <v>227</v>
      </c>
      <c r="AT492" s="16" t="s">
        <v>148</v>
      </c>
      <c r="AU492" s="16" t="s">
        <v>153</v>
      </c>
      <c r="AY492" s="16" t="s">
        <v>147</v>
      </c>
      <c r="BE492" s="143">
        <f t="shared" ref="BE492:BE497" si="54">IF(U492="základná",N492,0)</f>
        <v>0</v>
      </c>
      <c r="BF492" s="143">
        <f t="shared" ref="BF492:BF497" si="55">IF(U492="znížená",N492,0)</f>
        <v>0</v>
      </c>
      <c r="BG492" s="143">
        <f t="shared" ref="BG492:BG497" si="56">IF(U492="zákl. prenesená",N492,0)</f>
        <v>0</v>
      </c>
      <c r="BH492" s="143">
        <f t="shared" ref="BH492:BH497" si="57">IF(U492="zníž. prenesená",N492,0)</f>
        <v>0</v>
      </c>
      <c r="BI492" s="143">
        <f t="shared" ref="BI492:BI497" si="58">IF(U492="nulová",N492,0)</f>
        <v>0</v>
      </c>
      <c r="BJ492" s="16" t="s">
        <v>153</v>
      </c>
      <c r="BK492" s="144">
        <f t="shared" ref="BK492:BK497" si="59">ROUND(L492*K492,3)</f>
        <v>0</v>
      </c>
      <c r="BL492" s="16" t="s">
        <v>227</v>
      </c>
      <c r="BM492" s="16" t="s">
        <v>788</v>
      </c>
    </row>
    <row r="493" spans="2:65" s="1" customFormat="1" ht="22.5" customHeight="1" x14ac:dyDescent="0.3">
      <c r="B493" s="134"/>
      <c r="C493" s="169" t="s">
        <v>789</v>
      </c>
      <c r="D493" s="169" t="s">
        <v>188</v>
      </c>
      <c r="E493" s="170" t="s">
        <v>790</v>
      </c>
      <c r="F493" s="241" t="s">
        <v>791</v>
      </c>
      <c r="G493" s="242"/>
      <c r="H493" s="242"/>
      <c r="I493" s="242"/>
      <c r="J493" s="171" t="s">
        <v>205</v>
      </c>
      <c r="K493" s="172">
        <v>2</v>
      </c>
      <c r="L493" s="243">
        <v>0</v>
      </c>
      <c r="M493" s="242"/>
      <c r="N493" s="243">
        <f t="shared" si="50"/>
        <v>0</v>
      </c>
      <c r="O493" s="222"/>
      <c r="P493" s="222"/>
      <c r="Q493" s="222"/>
      <c r="R493" s="139"/>
      <c r="T493" s="140" t="s">
        <v>3</v>
      </c>
      <c r="U493" s="39" t="s">
        <v>39</v>
      </c>
      <c r="V493" s="141">
        <v>0</v>
      </c>
      <c r="W493" s="141">
        <f t="shared" si="51"/>
        <v>0</v>
      </c>
      <c r="X493" s="141">
        <v>1.3799999999999999E-3</v>
      </c>
      <c r="Y493" s="141">
        <f t="shared" si="52"/>
        <v>2.7599999999999999E-3</v>
      </c>
      <c r="Z493" s="141">
        <v>0</v>
      </c>
      <c r="AA493" s="142">
        <f t="shared" si="53"/>
        <v>0</v>
      </c>
      <c r="AR493" s="16" t="s">
        <v>300</v>
      </c>
      <c r="AT493" s="16" t="s">
        <v>188</v>
      </c>
      <c r="AU493" s="16" t="s">
        <v>153</v>
      </c>
      <c r="AY493" s="16" t="s">
        <v>147</v>
      </c>
      <c r="BE493" s="143">
        <f t="shared" si="54"/>
        <v>0</v>
      </c>
      <c r="BF493" s="143">
        <f t="shared" si="55"/>
        <v>0</v>
      </c>
      <c r="BG493" s="143">
        <f t="shared" si="56"/>
        <v>0</v>
      </c>
      <c r="BH493" s="143">
        <f t="shared" si="57"/>
        <v>0</v>
      </c>
      <c r="BI493" s="143">
        <f t="shared" si="58"/>
        <v>0</v>
      </c>
      <c r="BJ493" s="16" t="s">
        <v>153</v>
      </c>
      <c r="BK493" s="144">
        <f t="shared" si="59"/>
        <v>0</v>
      </c>
      <c r="BL493" s="16" t="s">
        <v>227</v>
      </c>
      <c r="BM493" s="16" t="s">
        <v>792</v>
      </c>
    </row>
    <row r="494" spans="2:65" s="1" customFormat="1" ht="22.5" customHeight="1" x14ac:dyDescent="0.3">
      <c r="B494" s="134"/>
      <c r="C494" s="169" t="s">
        <v>793</v>
      </c>
      <c r="D494" s="169" t="s">
        <v>188</v>
      </c>
      <c r="E494" s="170" t="s">
        <v>794</v>
      </c>
      <c r="F494" s="241" t="s">
        <v>795</v>
      </c>
      <c r="G494" s="242"/>
      <c r="H494" s="242"/>
      <c r="I494" s="242"/>
      <c r="J494" s="171" t="s">
        <v>205</v>
      </c>
      <c r="K494" s="172">
        <v>1</v>
      </c>
      <c r="L494" s="243">
        <v>0</v>
      </c>
      <c r="M494" s="242"/>
      <c r="N494" s="243">
        <f t="shared" si="50"/>
        <v>0</v>
      </c>
      <c r="O494" s="222"/>
      <c r="P494" s="222"/>
      <c r="Q494" s="222"/>
      <c r="R494" s="139"/>
      <c r="T494" s="140" t="s">
        <v>3</v>
      </c>
      <c r="U494" s="39" t="s">
        <v>39</v>
      </c>
      <c r="V494" s="141">
        <v>0</v>
      </c>
      <c r="W494" s="141">
        <f t="shared" si="51"/>
        <v>0</v>
      </c>
      <c r="X494" s="141">
        <v>1.8500000000000001E-3</v>
      </c>
      <c r="Y494" s="141">
        <f t="shared" si="52"/>
        <v>1.8500000000000001E-3</v>
      </c>
      <c r="Z494" s="141">
        <v>0</v>
      </c>
      <c r="AA494" s="142">
        <f t="shared" si="53"/>
        <v>0</v>
      </c>
      <c r="AR494" s="16" t="s">
        <v>300</v>
      </c>
      <c r="AT494" s="16" t="s">
        <v>188</v>
      </c>
      <c r="AU494" s="16" t="s">
        <v>153</v>
      </c>
      <c r="AY494" s="16" t="s">
        <v>147</v>
      </c>
      <c r="BE494" s="143">
        <f t="shared" si="54"/>
        <v>0</v>
      </c>
      <c r="BF494" s="143">
        <f t="shared" si="55"/>
        <v>0</v>
      </c>
      <c r="BG494" s="143">
        <f t="shared" si="56"/>
        <v>0</v>
      </c>
      <c r="BH494" s="143">
        <f t="shared" si="57"/>
        <v>0</v>
      </c>
      <c r="BI494" s="143">
        <f t="shared" si="58"/>
        <v>0</v>
      </c>
      <c r="BJ494" s="16" t="s">
        <v>153</v>
      </c>
      <c r="BK494" s="144">
        <f t="shared" si="59"/>
        <v>0</v>
      </c>
      <c r="BL494" s="16" t="s">
        <v>227</v>
      </c>
      <c r="BM494" s="16" t="s">
        <v>796</v>
      </c>
    </row>
    <row r="495" spans="2:65" s="1" customFormat="1" ht="31.5" customHeight="1" x14ac:dyDescent="0.3">
      <c r="B495" s="134"/>
      <c r="C495" s="135" t="s">
        <v>797</v>
      </c>
      <c r="D495" s="135" t="s">
        <v>148</v>
      </c>
      <c r="E495" s="136" t="s">
        <v>798</v>
      </c>
      <c r="F495" s="234" t="s">
        <v>799</v>
      </c>
      <c r="G495" s="222"/>
      <c r="H495" s="222"/>
      <c r="I495" s="222"/>
      <c r="J495" s="137" t="s">
        <v>205</v>
      </c>
      <c r="K495" s="138">
        <v>3</v>
      </c>
      <c r="L495" s="221">
        <v>0</v>
      </c>
      <c r="M495" s="222"/>
      <c r="N495" s="221">
        <f t="shared" si="50"/>
        <v>0</v>
      </c>
      <c r="O495" s="222"/>
      <c r="P495" s="222"/>
      <c r="Q495" s="222"/>
      <c r="R495" s="139"/>
      <c r="T495" s="140" t="s">
        <v>3</v>
      </c>
      <c r="U495" s="39" t="s">
        <v>39</v>
      </c>
      <c r="V495" s="141">
        <v>3.0437599999999998</v>
      </c>
      <c r="W495" s="141">
        <f t="shared" si="51"/>
        <v>9.1312800000000003</v>
      </c>
      <c r="X495" s="141">
        <v>4.4999999999999999E-4</v>
      </c>
      <c r="Y495" s="141">
        <f t="shared" si="52"/>
        <v>1.3500000000000001E-3</v>
      </c>
      <c r="Z495" s="141">
        <v>0</v>
      </c>
      <c r="AA495" s="142">
        <f t="shared" si="53"/>
        <v>0</v>
      </c>
      <c r="AR495" s="16" t="s">
        <v>227</v>
      </c>
      <c r="AT495" s="16" t="s">
        <v>148</v>
      </c>
      <c r="AU495" s="16" t="s">
        <v>153</v>
      </c>
      <c r="AY495" s="16" t="s">
        <v>147</v>
      </c>
      <c r="BE495" s="143">
        <f t="shared" si="54"/>
        <v>0</v>
      </c>
      <c r="BF495" s="143">
        <f t="shared" si="55"/>
        <v>0</v>
      </c>
      <c r="BG495" s="143">
        <f t="shared" si="56"/>
        <v>0</v>
      </c>
      <c r="BH495" s="143">
        <f t="shared" si="57"/>
        <v>0</v>
      </c>
      <c r="BI495" s="143">
        <f t="shared" si="58"/>
        <v>0</v>
      </c>
      <c r="BJ495" s="16" t="s">
        <v>153</v>
      </c>
      <c r="BK495" s="144">
        <f t="shared" si="59"/>
        <v>0</v>
      </c>
      <c r="BL495" s="16" t="s">
        <v>227</v>
      </c>
      <c r="BM495" s="16" t="s">
        <v>800</v>
      </c>
    </row>
    <row r="496" spans="2:65" s="1" customFormat="1" ht="57" customHeight="1" x14ac:dyDescent="0.3">
      <c r="B496" s="134"/>
      <c r="C496" s="169" t="s">
        <v>801</v>
      </c>
      <c r="D496" s="169" t="s">
        <v>188</v>
      </c>
      <c r="E496" s="170" t="s">
        <v>802</v>
      </c>
      <c r="F496" s="241" t="s">
        <v>803</v>
      </c>
      <c r="G496" s="242"/>
      <c r="H496" s="242"/>
      <c r="I496" s="242"/>
      <c r="J496" s="171" t="s">
        <v>205</v>
      </c>
      <c r="K496" s="172">
        <v>3</v>
      </c>
      <c r="L496" s="243">
        <v>0</v>
      </c>
      <c r="M496" s="242"/>
      <c r="N496" s="243">
        <f t="shared" si="50"/>
        <v>0</v>
      </c>
      <c r="O496" s="222"/>
      <c r="P496" s="222"/>
      <c r="Q496" s="222"/>
      <c r="R496" s="139"/>
      <c r="T496" s="140" t="s">
        <v>3</v>
      </c>
      <c r="U496" s="39" t="s">
        <v>39</v>
      </c>
      <c r="V496" s="141">
        <v>0</v>
      </c>
      <c r="W496" s="141">
        <f t="shared" si="51"/>
        <v>0</v>
      </c>
      <c r="X496" s="141">
        <v>1.4999999999999999E-2</v>
      </c>
      <c r="Y496" s="141">
        <f t="shared" si="52"/>
        <v>4.4999999999999998E-2</v>
      </c>
      <c r="Z496" s="141">
        <v>0</v>
      </c>
      <c r="AA496" s="142">
        <f t="shared" si="53"/>
        <v>0</v>
      </c>
      <c r="AR496" s="16" t="s">
        <v>300</v>
      </c>
      <c r="AT496" s="16" t="s">
        <v>188</v>
      </c>
      <c r="AU496" s="16" t="s">
        <v>153</v>
      </c>
      <c r="AY496" s="16" t="s">
        <v>147</v>
      </c>
      <c r="BE496" s="143">
        <f t="shared" si="54"/>
        <v>0</v>
      </c>
      <c r="BF496" s="143">
        <f t="shared" si="55"/>
        <v>0</v>
      </c>
      <c r="BG496" s="143">
        <f t="shared" si="56"/>
        <v>0</v>
      </c>
      <c r="BH496" s="143">
        <f t="shared" si="57"/>
        <v>0</v>
      </c>
      <c r="BI496" s="143">
        <f t="shared" si="58"/>
        <v>0</v>
      </c>
      <c r="BJ496" s="16" t="s">
        <v>153</v>
      </c>
      <c r="BK496" s="144">
        <f t="shared" si="59"/>
        <v>0</v>
      </c>
      <c r="BL496" s="16" t="s">
        <v>227</v>
      </c>
      <c r="BM496" s="16" t="s">
        <v>804</v>
      </c>
    </row>
    <row r="497" spans="2:65" s="1" customFormat="1" ht="31.5" customHeight="1" x14ac:dyDescent="0.3">
      <c r="B497" s="134"/>
      <c r="C497" s="135" t="s">
        <v>805</v>
      </c>
      <c r="D497" s="135" t="s">
        <v>148</v>
      </c>
      <c r="E497" s="136" t="s">
        <v>806</v>
      </c>
      <c r="F497" s="234" t="s">
        <v>807</v>
      </c>
      <c r="G497" s="222"/>
      <c r="H497" s="222"/>
      <c r="I497" s="222"/>
      <c r="J497" s="137" t="s">
        <v>191</v>
      </c>
      <c r="K497" s="138">
        <v>0.81</v>
      </c>
      <c r="L497" s="221">
        <v>0</v>
      </c>
      <c r="M497" s="222"/>
      <c r="N497" s="221">
        <f t="shared" si="50"/>
        <v>0</v>
      </c>
      <c r="O497" s="222"/>
      <c r="P497" s="222"/>
      <c r="Q497" s="222"/>
      <c r="R497" s="139"/>
      <c r="T497" s="140" t="s">
        <v>3</v>
      </c>
      <c r="U497" s="39" t="s">
        <v>39</v>
      </c>
      <c r="V497" s="141">
        <v>2.2890000000000001</v>
      </c>
      <c r="W497" s="141">
        <f t="shared" si="51"/>
        <v>1.8540900000000002</v>
      </c>
      <c r="X497" s="141">
        <v>0</v>
      </c>
      <c r="Y497" s="141">
        <f t="shared" si="52"/>
        <v>0</v>
      </c>
      <c r="Z497" s="141">
        <v>0</v>
      </c>
      <c r="AA497" s="142">
        <f t="shared" si="53"/>
        <v>0</v>
      </c>
      <c r="AR497" s="16" t="s">
        <v>227</v>
      </c>
      <c r="AT497" s="16" t="s">
        <v>148</v>
      </c>
      <c r="AU497" s="16" t="s">
        <v>153</v>
      </c>
      <c r="AY497" s="16" t="s">
        <v>147</v>
      </c>
      <c r="BE497" s="143">
        <f t="shared" si="54"/>
        <v>0</v>
      </c>
      <c r="BF497" s="143">
        <f t="shared" si="55"/>
        <v>0</v>
      </c>
      <c r="BG497" s="143">
        <f t="shared" si="56"/>
        <v>0</v>
      </c>
      <c r="BH497" s="143">
        <f t="shared" si="57"/>
        <v>0</v>
      </c>
      <c r="BI497" s="143">
        <f t="shared" si="58"/>
        <v>0</v>
      </c>
      <c r="BJ497" s="16" t="s">
        <v>153</v>
      </c>
      <c r="BK497" s="144">
        <f t="shared" si="59"/>
        <v>0</v>
      </c>
      <c r="BL497" s="16" t="s">
        <v>227</v>
      </c>
      <c r="BM497" s="16" t="s">
        <v>808</v>
      </c>
    </row>
    <row r="498" spans="2:65" s="9" customFormat="1" ht="29.85" customHeight="1" x14ac:dyDescent="0.3">
      <c r="B498" s="123"/>
      <c r="C498" s="124"/>
      <c r="D498" s="133" t="s">
        <v>125</v>
      </c>
      <c r="E498" s="133"/>
      <c r="F498" s="133"/>
      <c r="G498" s="133"/>
      <c r="H498" s="133"/>
      <c r="I498" s="133"/>
      <c r="J498" s="133"/>
      <c r="K498" s="133"/>
      <c r="L498" s="133"/>
      <c r="M498" s="133"/>
      <c r="N498" s="230">
        <f>BK498</f>
        <v>0</v>
      </c>
      <c r="O498" s="231"/>
      <c r="P498" s="231"/>
      <c r="Q498" s="231"/>
      <c r="R498" s="126"/>
      <c r="T498" s="127"/>
      <c r="U498" s="124"/>
      <c r="V498" s="124"/>
      <c r="W498" s="128">
        <f>SUM(W499:W520)</f>
        <v>75.898120000000006</v>
      </c>
      <c r="X498" s="124"/>
      <c r="Y498" s="128">
        <f>SUM(Y499:Y520)</f>
        <v>5.3601000000000001</v>
      </c>
      <c r="Z498" s="124"/>
      <c r="AA498" s="129">
        <f>SUM(AA499:AA520)</f>
        <v>0.185</v>
      </c>
      <c r="AR498" s="130" t="s">
        <v>153</v>
      </c>
      <c r="AT498" s="131" t="s">
        <v>71</v>
      </c>
      <c r="AU498" s="131" t="s">
        <v>79</v>
      </c>
      <c r="AY498" s="130" t="s">
        <v>147</v>
      </c>
      <c r="BK498" s="132">
        <f>SUM(BK499:BK520)</f>
        <v>0</v>
      </c>
    </row>
    <row r="499" spans="2:65" s="1" customFormat="1" ht="31.5" customHeight="1" x14ac:dyDescent="0.3">
      <c r="B499" s="134"/>
      <c r="C499" s="135" t="s">
        <v>809</v>
      </c>
      <c r="D499" s="135" t="s">
        <v>148</v>
      </c>
      <c r="E499" s="136" t="s">
        <v>810</v>
      </c>
      <c r="F499" s="234" t="s">
        <v>811</v>
      </c>
      <c r="G499" s="222"/>
      <c r="H499" s="222"/>
      <c r="I499" s="222"/>
      <c r="J499" s="137" t="s">
        <v>230</v>
      </c>
      <c r="K499" s="138">
        <v>15</v>
      </c>
      <c r="L499" s="221">
        <v>0</v>
      </c>
      <c r="M499" s="222"/>
      <c r="N499" s="221">
        <f>ROUND(L499*K499,3)</f>
        <v>0</v>
      </c>
      <c r="O499" s="222"/>
      <c r="P499" s="222"/>
      <c r="Q499" s="222"/>
      <c r="R499" s="139"/>
      <c r="T499" s="140" t="s">
        <v>3</v>
      </c>
      <c r="U499" s="39" t="s">
        <v>39</v>
      </c>
      <c r="V499" s="141">
        <v>0.28499999999999998</v>
      </c>
      <c r="W499" s="141">
        <f>V499*K499</f>
        <v>4.2749999999999995</v>
      </c>
      <c r="X499" s="141">
        <v>0</v>
      </c>
      <c r="Y499" s="141">
        <f>X499*K499</f>
        <v>0</v>
      </c>
      <c r="Z499" s="141">
        <v>8.9999999999999993E-3</v>
      </c>
      <c r="AA499" s="142">
        <f>Z499*K499</f>
        <v>0.13499999999999998</v>
      </c>
      <c r="AR499" s="16" t="s">
        <v>227</v>
      </c>
      <c r="AT499" s="16" t="s">
        <v>148</v>
      </c>
      <c r="AU499" s="16" t="s">
        <v>153</v>
      </c>
      <c r="AY499" s="16" t="s">
        <v>147</v>
      </c>
      <c r="BE499" s="143">
        <f>IF(U499="základná",N499,0)</f>
        <v>0</v>
      </c>
      <c r="BF499" s="143">
        <f>IF(U499="znížená",N499,0)</f>
        <v>0</v>
      </c>
      <c r="BG499" s="143">
        <f>IF(U499="zákl. prenesená",N499,0)</f>
        <v>0</v>
      </c>
      <c r="BH499" s="143">
        <f>IF(U499="zníž. prenesená",N499,0)</f>
        <v>0</v>
      </c>
      <c r="BI499" s="143">
        <f>IF(U499="nulová",N499,0)</f>
        <v>0</v>
      </c>
      <c r="BJ499" s="16" t="s">
        <v>153</v>
      </c>
      <c r="BK499" s="144">
        <f>ROUND(L499*K499,3)</f>
        <v>0</v>
      </c>
      <c r="BL499" s="16" t="s">
        <v>227</v>
      </c>
      <c r="BM499" s="16" t="s">
        <v>812</v>
      </c>
    </row>
    <row r="500" spans="2:65" s="10" customFormat="1" ht="22.5" customHeight="1" x14ac:dyDescent="0.3">
      <c r="B500" s="145"/>
      <c r="C500" s="146"/>
      <c r="D500" s="146"/>
      <c r="E500" s="147" t="s">
        <v>3</v>
      </c>
      <c r="F500" s="237" t="s">
        <v>813</v>
      </c>
      <c r="G500" s="238"/>
      <c r="H500" s="238"/>
      <c r="I500" s="238"/>
      <c r="J500" s="146"/>
      <c r="K500" s="148">
        <v>15</v>
      </c>
      <c r="L500" s="146"/>
      <c r="M500" s="146"/>
      <c r="N500" s="146"/>
      <c r="O500" s="146"/>
      <c r="P500" s="146"/>
      <c r="Q500" s="146"/>
      <c r="R500" s="149"/>
      <c r="T500" s="150"/>
      <c r="U500" s="146"/>
      <c r="V500" s="146"/>
      <c r="W500" s="146"/>
      <c r="X500" s="146"/>
      <c r="Y500" s="146"/>
      <c r="Z500" s="146"/>
      <c r="AA500" s="151"/>
      <c r="AT500" s="152" t="s">
        <v>156</v>
      </c>
      <c r="AU500" s="152" t="s">
        <v>153</v>
      </c>
      <c r="AV500" s="10" t="s">
        <v>153</v>
      </c>
      <c r="AW500" s="10" t="s">
        <v>29</v>
      </c>
      <c r="AX500" s="10" t="s">
        <v>72</v>
      </c>
      <c r="AY500" s="152" t="s">
        <v>147</v>
      </c>
    </row>
    <row r="501" spans="2:65" s="11" customFormat="1" ht="22.5" customHeight="1" x14ac:dyDescent="0.3">
      <c r="B501" s="153"/>
      <c r="C501" s="154"/>
      <c r="D501" s="154"/>
      <c r="E501" s="155" t="s">
        <v>3</v>
      </c>
      <c r="F501" s="239" t="s">
        <v>160</v>
      </c>
      <c r="G501" s="240"/>
      <c r="H501" s="240"/>
      <c r="I501" s="240"/>
      <c r="J501" s="154"/>
      <c r="K501" s="156">
        <v>15</v>
      </c>
      <c r="L501" s="154"/>
      <c r="M501" s="154"/>
      <c r="N501" s="154"/>
      <c r="O501" s="154"/>
      <c r="P501" s="154"/>
      <c r="Q501" s="154"/>
      <c r="R501" s="157"/>
      <c r="T501" s="158"/>
      <c r="U501" s="154"/>
      <c r="V501" s="154"/>
      <c r="W501" s="154"/>
      <c r="X501" s="154"/>
      <c r="Y501" s="154"/>
      <c r="Z501" s="154"/>
      <c r="AA501" s="159"/>
      <c r="AT501" s="160" t="s">
        <v>156</v>
      </c>
      <c r="AU501" s="160" t="s">
        <v>153</v>
      </c>
      <c r="AV501" s="11" t="s">
        <v>152</v>
      </c>
      <c r="AW501" s="11" t="s">
        <v>29</v>
      </c>
      <c r="AX501" s="11" t="s">
        <v>79</v>
      </c>
      <c r="AY501" s="160" t="s">
        <v>147</v>
      </c>
    </row>
    <row r="502" spans="2:65" s="1" customFormat="1" ht="22.5" customHeight="1" x14ac:dyDescent="0.3">
      <c r="B502" s="134"/>
      <c r="C502" s="135" t="s">
        <v>814</v>
      </c>
      <c r="D502" s="135" t="s">
        <v>148</v>
      </c>
      <c r="E502" s="136" t="s">
        <v>815</v>
      </c>
      <c r="F502" s="234" t="s">
        <v>816</v>
      </c>
      <c r="G502" s="222"/>
      <c r="H502" s="222"/>
      <c r="I502" s="222"/>
      <c r="J502" s="137" t="s">
        <v>230</v>
      </c>
      <c r="K502" s="138">
        <v>36.950000000000003</v>
      </c>
      <c r="L502" s="221">
        <v>0</v>
      </c>
      <c r="M502" s="222"/>
      <c r="N502" s="221">
        <f>ROUND(L502*K502,3)</f>
        <v>0</v>
      </c>
      <c r="O502" s="222"/>
      <c r="P502" s="222"/>
      <c r="Q502" s="222"/>
      <c r="R502" s="139"/>
      <c r="T502" s="140" t="s">
        <v>3</v>
      </c>
      <c r="U502" s="39" t="s">
        <v>39</v>
      </c>
      <c r="V502" s="141">
        <v>0.39</v>
      </c>
      <c r="W502" s="141">
        <f>V502*K502</f>
        <v>14.410500000000001</v>
      </c>
      <c r="X502" s="141">
        <v>0</v>
      </c>
      <c r="Y502" s="141">
        <f>X502*K502</f>
        <v>0</v>
      </c>
      <c r="Z502" s="141">
        <v>0</v>
      </c>
      <c r="AA502" s="142">
        <f>Z502*K502</f>
        <v>0</v>
      </c>
      <c r="AR502" s="16" t="s">
        <v>227</v>
      </c>
      <c r="AT502" s="16" t="s">
        <v>148</v>
      </c>
      <c r="AU502" s="16" t="s">
        <v>153</v>
      </c>
      <c r="AY502" s="16" t="s">
        <v>147</v>
      </c>
      <c r="BE502" s="143">
        <f>IF(U502="základná",N502,0)</f>
        <v>0</v>
      </c>
      <c r="BF502" s="143">
        <f>IF(U502="znížená",N502,0)</f>
        <v>0</v>
      </c>
      <c r="BG502" s="143">
        <f>IF(U502="zákl. prenesená",N502,0)</f>
        <v>0</v>
      </c>
      <c r="BH502" s="143">
        <f>IF(U502="zníž. prenesená",N502,0)</f>
        <v>0</v>
      </c>
      <c r="BI502" s="143">
        <f>IF(U502="nulová",N502,0)</f>
        <v>0</v>
      </c>
      <c r="BJ502" s="16" t="s">
        <v>153</v>
      </c>
      <c r="BK502" s="144">
        <f>ROUND(L502*K502,3)</f>
        <v>0</v>
      </c>
      <c r="BL502" s="16" t="s">
        <v>227</v>
      </c>
      <c r="BM502" s="16" t="s">
        <v>817</v>
      </c>
    </row>
    <row r="503" spans="2:65" s="10" customFormat="1" ht="31.5" customHeight="1" x14ac:dyDescent="0.3">
      <c r="B503" s="145"/>
      <c r="C503" s="146"/>
      <c r="D503" s="146"/>
      <c r="E503" s="147" t="s">
        <v>3</v>
      </c>
      <c r="F503" s="237" t="s">
        <v>818</v>
      </c>
      <c r="G503" s="238"/>
      <c r="H503" s="238"/>
      <c r="I503" s="238"/>
      <c r="J503" s="146"/>
      <c r="K503" s="148">
        <v>36.950000000000003</v>
      </c>
      <c r="L503" s="146"/>
      <c r="M503" s="146"/>
      <c r="N503" s="146"/>
      <c r="O503" s="146"/>
      <c r="P503" s="146"/>
      <c r="Q503" s="146"/>
      <c r="R503" s="149"/>
      <c r="T503" s="150"/>
      <c r="U503" s="146"/>
      <c r="V503" s="146"/>
      <c r="W503" s="146"/>
      <c r="X503" s="146"/>
      <c r="Y503" s="146"/>
      <c r="Z503" s="146"/>
      <c r="AA503" s="151"/>
      <c r="AT503" s="152" t="s">
        <v>156</v>
      </c>
      <c r="AU503" s="152" t="s">
        <v>153</v>
      </c>
      <c r="AV503" s="10" t="s">
        <v>153</v>
      </c>
      <c r="AW503" s="10" t="s">
        <v>29</v>
      </c>
      <c r="AX503" s="10" t="s">
        <v>72</v>
      </c>
      <c r="AY503" s="152" t="s">
        <v>147</v>
      </c>
    </row>
    <row r="504" spans="2:65" s="11" customFormat="1" ht="22.5" customHeight="1" x14ac:dyDescent="0.3">
      <c r="B504" s="153"/>
      <c r="C504" s="154"/>
      <c r="D504" s="154"/>
      <c r="E504" s="155" t="s">
        <v>3</v>
      </c>
      <c r="F504" s="239" t="s">
        <v>160</v>
      </c>
      <c r="G504" s="240"/>
      <c r="H504" s="240"/>
      <c r="I504" s="240"/>
      <c r="J504" s="154"/>
      <c r="K504" s="156">
        <v>36.950000000000003</v>
      </c>
      <c r="L504" s="154"/>
      <c r="M504" s="154"/>
      <c r="N504" s="154"/>
      <c r="O504" s="154"/>
      <c r="P504" s="154"/>
      <c r="Q504" s="154"/>
      <c r="R504" s="157"/>
      <c r="T504" s="158"/>
      <c r="U504" s="154"/>
      <c r="V504" s="154"/>
      <c r="W504" s="154"/>
      <c r="X504" s="154"/>
      <c r="Y504" s="154"/>
      <c r="Z504" s="154"/>
      <c r="AA504" s="159"/>
      <c r="AT504" s="160" t="s">
        <v>156</v>
      </c>
      <c r="AU504" s="160" t="s">
        <v>153</v>
      </c>
      <c r="AV504" s="11" t="s">
        <v>152</v>
      </c>
      <c r="AW504" s="11" t="s">
        <v>29</v>
      </c>
      <c r="AX504" s="11" t="s">
        <v>79</v>
      </c>
      <c r="AY504" s="160" t="s">
        <v>147</v>
      </c>
    </row>
    <row r="505" spans="2:65" s="1" customFormat="1" ht="31.5" customHeight="1" x14ac:dyDescent="0.3">
      <c r="B505" s="134"/>
      <c r="C505" s="135" t="s">
        <v>819</v>
      </c>
      <c r="D505" s="135" t="s">
        <v>148</v>
      </c>
      <c r="E505" s="136" t="s">
        <v>820</v>
      </c>
      <c r="F505" s="234" t="s">
        <v>821</v>
      </c>
      <c r="G505" s="222"/>
      <c r="H505" s="222"/>
      <c r="I505" s="222"/>
      <c r="J505" s="137" t="s">
        <v>230</v>
      </c>
      <c r="K505" s="138">
        <v>60</v>
      </c>
      <c r="L505" s="221">
        <v>0</v>
      </c>
      <c r="M505" s="222"/>
      <c r="N505" s="221">
        <f>ROUND(L505*K505,3)</f>
        <v>0</v>
      </c>
      <c r="O505" s="222"/>
      <c r="P505" s="222"/>
      <c r="Q505" s="222"/>
      <c r="R505" s="139"/>
      <c r="T505" s="140" t="s">
        <v>3</v>
      </c>
      <c r="U505" s="39" t="s">
        <v>39</v>
      </c>
      <c r="V505" s="141">
        <v>0.39</v>
      </c>
      <c r="W505" s="141">
        <f>V505*K505</f>
        <v>23.400000000000002</v>
      </c>
      <c r="X505" s="141">
        <v>0</v>
      </c>
      <c r="Y505" s="141">
        <f>X505*K505</f>
        <v>0</v>
      </c>
      <c r="Z505" s="141">
        <v>0</v>
      </c>
      <c r="AA505" s="142">
        <f>Z505*K505</f>
        <v>0</v>
      </c>
      <c r="AR505" s="16" t="s">
        <v>227</v>
      </c>
      <c r="AT505" s="16" t="s">
        <v>148</v>
      </c>
      <c r="AU505" s="16" t="s">
        <v>153</v>
      </c>
      <c r="AY505" s="16" t="s">
        <v>147</v>
      </c>
      <c r="BE505" s="143">
        <f>IF(U505="základná",N505,0)</f>
        <v>0</v>
      </c>
      <c r="BF505" s="143">
        <f>IF(U505="znížená",N505,0)</f>
        <v>0</v>
      </c>
      <c r="BG505" s="143">
        <f>IF(U505="zákl. prenesená",N505,0)</f>
        <v>0</v>
      </c>
      <c r="BH505" s="143">
        <f>IF(U505="zníž. prenesená",N505,0)</f>
        <v>0</v>
      </c>
      <c r="BI505" s="143">
        <f>IF(U505="nulová",N505,0)</f>
        <v>0</v>
      </c>
      <c r="BJ505" s="16" t="s">
        <v>153</v>
      </c>
      <c r="BK505" s="144">
        <f>ROUND(L505*K505,3)</f>
        <v>0</v>
      </c>
      <c r="BL505" s="16" t="s">
        <v>227</v>
      </c>
      <c r="BM505" s="16" t="s">
        <v>822</v>
      </c>
    </row>
    <row r="506" spans="2:65" s="10" customFormat="1" ht="22.5" customHeight="1" x14ac:dyDescent="0.3">
      <c r="B506" s="145"/>
      <c r="C506" s="146"/>
      <c r="D506" s="146"/>
      <c r="E506" s="147" t="s">
        <v>3</v>
      </c>
      <c r="F506" s="237" t="s">
        <v>823</v>
      </c>
      <c r="G506" s="238"/>
      <c r="H506" s="238"/>
      <c r="I506" s="238"/>
      <c r="J506" s="146"/>
      <c r="K506" s="148">
        <v>60</v>
      </c>
      <c r="L506" s="146"/>
      <c r="M506" s="146"/>
      <c r="N506" s="146"/>
      <c r="O506" s="146"/>
      <c r="P506" s="146"/>
      <c r="Q506" s="146"/>
      <c r="R506" s="149"/>
      <c r="T506" s="150"/>
      <c r="U506" s="146"/>
      <c r="V506" s="146"/>
      <c r="W506" s="146"/>
      <c r="X506" s="146"/>
      <c r="Y506" s="146"/>
      <c r="Z506" s="146"/>
      <c r="AA506" s="151"/>
      <c r="AT506" s="152" t="s">
        <v>156</v>
      </c>
      <c r="AU506" s="152" t="s">
        <v>153</v>
      </c>
      <c r="AV506" s="10" t="s">
        <v>153</v>
      </c>
      <c r="AW506" s="10" t="s">
        <v>29</v>
      </c>
      <c r="AX506" s="10" t="s">
        <v>72</v>
      </c>
      <c r="AY506" s="152" t="s">
        <v>147</v>
      </c>
    </row>
    <row r="507" spans="2:65" s="11" customFormat="1" ht="22.5" customHeight="1" x14ac:dyDescent="0.3">
      <c r="B507" s="153"/>
      <c r="C507" s="154"/>
      <c r="D507" s="154"/>
      <c r="E507" s="155" t="s">
        <v>3</v>
      </c>
      <c r="F507" s="239" t="s">
        <v>160</v>
      </c>
      <c r="G507" s="240"/>
      <c r="H507" s="240"/>
      <c r="I507" s="240"/>
      <c r="J507" s="154"/>
      <c r="K507" s="156">
        <v>60</v>
      </c>
      <c r="L507" s="154"/>
      <c r="M507" s="154"/>
      <c r="N507" s="154"/>
      <c r="O507" s="154"/>
      <c r="P507" s="154"/>
      <c r="Q507" s="154"/>
      <c r="R507" s="157"/>
      <c r="T507" s="158"/>
      <c r="U507" s="154"/>
      <c r="V507" s="154"/>
      <c r="W507" s="154"/>
      <c r="X507" s="154"/>
      <c r="Y507" s="154"/>
      <c r="Z507" s="154"/>
      <c r="AA507" s="159"/>
      <c r="AT507" s="160" t="s">
        <v>156</v>
      </c>
      <c r="AU507" s="160" t="s">
        <v>153</v>
      </c>
      <c r="AV507" s="11" t="s">
        <v>152</v>
      </c>
      <c r="AW507" s="11" t="s">
        <v>29</v>
      </c>
      <c r="AX507" s="11" t="s">
        <v>79</v>
      </c>
      <c r="AY507" s="160" t="s">
        <v>147</v>
      </c>
    </row>
    <row r="508" spans="2:65" s="1" customFormat="1" ht="22.5" customHeight="1" x14ac:dyDescent="0.3">
      <c r="B508" s="134"/>
      <c r="C508" s="169" t="s">
        <v>824</v>
      </c>
      <c r="D508" s="169" t="s">
        <v>188</v>
      </c>
      <c r="E508" s="170" t="s">
        <v>825</v>
      </c>
      <c r="F508" s="241" t="s">
        <v>826</v>
      </c>
      <c r="G508" s="242"/>
      <c r="H508" s="242"/>
      <c r="I508" s="242"/>
      <c r="J508" s="171" t="s">
        <v>230</v>
      </c>
      <c r="K508" s="172">
        <v>60</v>
      </c>
      <c r="L508" s="243">
        <v>0</v>
      </c>
      <c r="M508" s="242"/>
      <c r="N508" s="243">
        <f>ROUND(L508*K508,3)</f>
        <v>0</v>
      </c>
      <c r="O508" s="222"/>
      <c r="P508" s="222"/>
      <c r="Q508" s="222"/>
      <c r="R508" s="139"/>
      <c r="T508" s="140" t="s">
        <v>3</v>
      </c>
      <c r="U508" s="39" t="s">
        <v>39</v>
      </c>
      <c r="V508" s="141">
        <v>0</v>
      </c>
      <c r="W508" s="141">
        <f>V508*K508</f>
        <v>0</v>
      </c>
      <c r="X508" s="141">
        <v>5.8000000000000003E-2</v>
      </c>
      <c r="Y508" s="141">
        <f>X508*K508</f>
        <v>3.48</v>
      </c>
      <c r="Z508" s="141">
        <v>0</v>
      </c>
      <c r="AA508" s="142">
        <f>Z508*K508</f>
        <v>0</v>
      </c>
      <c r="AR508" s="16" t="s">
        <v>300</v>
      </c>
      <c r="AT508" s="16" t="s">
        <v>188</v>
      </c>
      <c r="AU508" s="16" t="s">
        <v>153</v>
      </c>
      <c r="AY508" s="16" t="s">
        <v>147</v>
      </c>
      <c r="BE508" s="143">
        <f>IF(U508="základná",N508,0)</f>
        <v>0</v>
      </c>
      <c r="BF508" s="143">
        <f>IF(U508="znížená",N508,0)</f>
        <v>0</v>
      </c>
      <c r="BG508" s="143">
        <f>IF(U508="zákl. prenesená",N508,0)</f>
        <v>0</v>
      </c>
      <c r="BH508" s="143">
        <f>IF(U508="zníž. prenesená",N508,0)</f>
        <v>0</v>
      </c>
      <c r="BI508" s="143">
        <f>IF(U508="nulová",N508,0)</f>
        <v>0</v>
      </c>
      <c r="BJ508" s="16" t="s">
        <v>153</v>
      </c>
      <c r="BK508" s="144">
        <f>ROUND(L508*K508,3)</f>
        <v>0</v>
      </c>
      <c r="BL508" s="16" t="s">
        <v>227</v>
      </c>
      <c r="BM508" s="16" t="s">
        <v>827</v>
      </c>
    </row>
    <row r="509" spans="2:65" s="1" customFormat="1" ht="31.5" customHeight="1" x14ac:dyDescent="0.3">
      <c r="B509" s="134"/>
      <c r="C509" s="135" t="s">
        <v>828</v>
      </c>
      <c r="D509" s="135" t="s">
        <v>148</v>
      </c>
      <c r="E509" s="136" t="s">
        <v>829</v>
      </c>
      <c r="F509" s="234" t="s">
        <v>830</v>
      </c>
      <c r="G509" s="222"/>
      <c r="H509" s="222"/>
      <c r="I509" s="222"/>
      <c r="J509" s="137" t="s">
        <v>205</v>
      </c>
      <c r="K509" s="138">
        <v>30</v>
      </c>
      <c r="L509" s="221">
        <v>0</v>
      </c>
      <c r="M509" s="222"/>
      <c r="N509" s="221">
        <f>ROUND(L509*K509,3)</f>
        <v>0</v>
      </c>
      <c r="O509" s="222"/>
      <c r="P509" s="222"/>
      <c r="Q509" s="222"/>
      <c r="R509" s="139"/>
      <c r="T509" s="140" t="s">
        <v>3</v>
      </c>
      <c r="U509" s="39" t="s">
        <v>39</v>
      </c>
      <c r="V509" s="141">
        <v>0.32700000000000001</v>
      </c>
      <c r="W509" s="141">
        <f>V509*K509</f>
        <v>9.81</v>
      </c>
      <c r="X509" s="141">
        <v>0</v>
      </c>
      <c r="Y509" s="141">
        <f>X509*K509</f>
        <v>0</v>
      </c>
      <c r="Z509" s="141">
        <v>0</v>
      </c>
      <c r="AA509" s="142">
        <f>Z509*K509</f>
        <v>0</v>
      </c>
      <c r="AR509" s="16" t="s">
        <v>227</v>
      </c>
      <c r="AT509" s="16" t="s">
        <v>148</v>
      </c>
      <c r="AU509" s="16" t="s">
        <v>153</v>
      </c>
      <c r="AY509" s="16" t="s">
        <v>147</v>
      </c>
      <c r="BE509" s="143">
        <f>IF(U509="základná",N509,0)</f>
        <v>0</v>
      </c>
      <c r="BF509" s="143">
        <f>IF(U509="znížená",N509,0)</f>
        <v>0</v>
      </c>
      <c r="BG509" s="143">
        <f>IF(U509="zákl. prenesená",N509,0)</f>
        <v>0</v>
      </c>
      <c r="BH509" s="143">
        <f>IF(U509="zníž. prenesená",N509,0)</f>
        <v>0</v>
      </c>
      <c r="BI509" s="143">
        <f>IF(U509="nulová",N509,0)</f>
        <v>0</v>
      </c>
      <c r="BJ509" s="16" t="s">
        <v>153</v>
      </c>
      <c r="BK509" s="144">
        <f>ROUND(L509*K509,3)</f>
        <v>0</v>
      </c>
      <c r="BL509" s="16" t="s">
        <v>227</v>
      </c>
      <c r="BM509" s="16" t="s">
        <v>831</v>
      </c>
    </row>
    <row r="510" spans="2:65" s="10" customFormat="1" ht="22.5" customHeight="1" x14ac:dyDescent="0.3">
      <c r="B510" s="145"/>
      <c r="C510" s="146"/>
      <c r="D510" s="146"/>
      <c r="E510" s="147" t="s">
        <v>3</v>
      </c>
      <c r="F510" s="237" t="s">
        <v>832</v>
      </c>
      <c r="G510" s="238"/>
      <c r="H510" s="238"/>
      <c r="I510" s="238"/>
      <c r="J510" s="146"/>
      <c r="K510" s="148">
        <v>30</v>
      </c>
      <c r="L510" s="146"/>
      <c r="M510" s="146"/>
      <c r="N510" s="146"/>
      <c r="O510" s="146"/>
      <c r="P510" s="146"/>
      <c r="Q510" s="146"/>
      <c r="R510" s="149"/>
      <c r="T510" s="150"/>
      <c r="U510" s="146"/>
      <c r="V510" s="146"/>
      <c r="W510" s="146"/>
      <c r="X510" s="146"/>
      <c r="Y510" s="146"/>
      <c r="Z510" s="146"/>
      <c r="AA510" s="151"/>
      <c r="AT510" s="152" t="s">
        <v>156</v>
      </c>
      <c r="AU510" s="152" t="s">
        <v>153</v>
      </c>
      <c r="AV510" s="10" t="s">
        <v>153</v>
      </c>
      <c r="AW510" s="10" t="s">
        <v>29</v>
      </c>
      <c r="AX510" s="10" t="s">
        <v>72</v>
      </c>
      <c r="AY510" s="152" t="s">
        <v>147</v>
      </c>
    </row>
    <row r="511" spans="2:65" s="11" customFormat="1" ht="22.5" customHeight="1" x14ac:dyDescent="0.3">
      <c r="B511" s="153"/>
      <c r="C511" s="154"/>
      <c r="D511" s="154"/>
      <c r="E511" s="155" t="s">
        <v>3</v>
      </c>
      <c r="F511" s="239" t="s">
        <v>160</v>
      </c>
      <c r="G511" s="240"/>
      <c r="H511" s="240"/>
      <c r="I511" s="240"/>
      <c r="J511" s="154"/>
      <c r="K511" s="156">
        <v>30</v>
      </c>
      <c r="L511" s="154"/>
      <c r="M511" s="154"/>
      <c r="N511" s="154"/>
      <c r="O511" s="154"/>
      <c r="P511" s="154"/>
      <c r="Q511" s="154"/>
      <c r="R511" s="157"/>
      <c r="T511" s="158"/>
      <c r="U511" s="154"/>
      <c r="V511" s="154"/>
      <c r="W511" s="154"/>
      <c r="X511" s="154"/>
      <c r="Y511" s="154"/>
      <c r="Z511" s="154"/>
      <c r="AA511" s="159"/>
      <c r="AT511" s="160" t="s">
        <v>156</v>
      </c>
      <c r="AU511" s="160" t="s">
        <v>153</v>
      </c>
      <c r="AV511" s="11" t="s">
        <v>152</v>
      </c>
      <c r="AW511" s="11" t="s">
        <v>29</v>
      </c>
      <c r="AX511" s="11" t="s">
        <v>79</v>
      </c>
      <c r="AY511" s="160" t="s">
        <v>147</v>
      </c>
    </row>
    <row r="512" spans="2:65" s="1" customFormat="1" ht="22.5" customHeight="1" x14ac:dyDescent="0.3">
      <c r="B512" s="134"/>
      <c r="C512" s="169" t="s">
        <v>833</v>
      </c>
      <c r="D512" s="169" t="s">
        <v>188</v>
      </c>
      <c r="E512" s="170" t="s">
        <v>834</v>
      </c>
      <c r="F512" s="241" t="s">
        <v>835</v>
      </c>
      <c r="G512" s="242"/>
      <c r="H512" s="242"/>
      <c r="I512" s="242"/>
      <c r="J512" s="171" t="s">
        <v>205</v>
      </c>
      <c r="K512" s="172">
        <v>30</v>
      </c>
      <c r="L512" s="243">
        <v>0</v>
      </c>
      <c r="M512" s="242"/>
      <c r="N512" s="243">
        <f t="shared" ref="N512:N517" si="60">ROUND(L512*K512,3)</f>
        <v>0</v>
      </c>
      <c r="O512" s="222"/>
      <c r="P512" s="222"/>
      <c r="Q512" s="222"/>
      <c r="R512" s="139"/>
      <c r="T512" s="140" t="s">
        <v>3</v>
      </c>
      <c r="U512" s="39" t="s">
        <v>39</v>
      </c>
      <c r="V512" s="141">
        <v>0</v>
      </c>
      <c r="W512" s="141">
        <f t="shared" ref="W512:W517" si="61">V512*K512</f>
        <v>0</v>
      </c>
      <c r="X512" s="141">
        <v>3.7999999999999999E-2</v>
      </c>
      <c r="Y512" s="141">
        <f t="shared" ref="Y512:Y517" si="62">X512*K512</f>
        <v>1.1399999999999999</v>
      </c>
      <c r="Z512" s="141">
        <v>0</v>
      </c>
      <c r="AA512" s="142">
        <f t="shared" ref="AA512:AA517" si="63">Z512*K512</f>
        <v>0</v>
      </c>
      <c r="AR512" s="16" t="s">
        <v>300</v>
      </c>
      <c r="AT512" s="16" t="s">
        <v>188</v>
      </c>
      <c r="AU512" s="16" t="s">
        <v>153</v>
      </c>
      <c r="AY512" s="16" t="s">
        <v>147</v>
      </c>
      <c r="BE512" s="143">
        <f t="shared" ref="BE512:BE517" si="64">IF(U512="základná",N512,0)</f>
        <v>0</v>
      </c>
      <c r="BF512" s="143">
        <f t="shared" ref="BF512:BF517" si="65">IF(U512="znížená",N512,0)</f>
        <v>0</v>
      </c>
      <c r="BG512" s="143">
        <f t="shared" ref="BG512:BG517" si="66">IF(U512="zákl. prenesená",N512,0)</f>
        <v>0</v>
      </c>
      <c r="BH512" s="143">
        <f t="shared" ref="BH512:BH517" si="67">IF(U512="zníž. prenesená",N512,0)</f>
        <v>0</v>
      </c>
      <c r="BI512" s="143">
        <f t="shared" ref="BI512:BI517" si="68">IF(U512="nulová",N512,0)</f>
        <v>0</v>
      </c>
      <c r="BJ512" s="16" t="s">
        <v>153</v>
      </c>
      <c r="BK512" s="144">
        <f t="shared" ref="BK512:BK517" si="69">ROUND(L512*K512,3)</f>
        <v>0</v>
      </c>
      <c r="BL512" s="16" t="s">
        <v>227</v>
      </c>
      <c r="BM512" s="16" t="s">
        <v>836</v>
      </c>
    </row>
    <row r="513" spans="2:65" s="1" customFormat="1" ht="44.25" customHeight="1" x14ac:dyDescent="0.3">
      <c r="B513" s="134"/>
      <c r="C513" s="135" t="s">
        <v>837</v>
      </c>
      <c r="D513" s="135" t="s">
        <v>148</v>
      </c>
      <c r="E513" s="136" t="s">
        <v>838</v>
      </c>
      <c r="F513" s="234" t="s">
        <v>839</v>
      </c>
      <c r="G513" s="222"/>
      <c r="H513" s="222"/>
      <c r="I513" s="222"/>
      <c r="J513" s="137" t="s">
        <v>205</v>
      </c>
      <c r="K513" s="138">
        <v>1</v>
      </c>
      <c r="L513" s="221">
        <v>0</v>
      </c>
      <c r="M513" s="222"/>
      <c r="N513" s="221">
        <f t="shared" si="60"/>
        <v>0</v>
      </c>
      <c r="O513" s="222"/>
      <c r="P513" s="222"/>
      <c r="Q513" s="222"/>
      <c r="R513" s="139"/>
      <c r="T513" s="140" t="s">
        <v>3</v>
      </c>
      <c r="U513" s="39" t="s">
        <v>39</v>
      </c>
      <c r="V513" s="141">
        <v>1.0181899999999999</v>
      </c>
      <c r="W513" s="141">
        <f t="shared" si="61"/>
        <v>1.0181899999999999</v>
      </c>
      <c r="X513" s="141">
        <v>0</v>
      </c>
      <c r="Y513" s="141">
        <f t="shared" si="62"/>
        <v>0</v>
      </c>
      <c r="Z513" s="141">
        <v>0</v>
      </c>
      <c r="AA513" s="142">
        <f t="shared" si="63"/>
        <v>0</v>
      </c>
      <c r="AR513" s="16" t="s">
        <v>227</v>
      </c>
      <c r="AT513" s="16" t="s">
        <v>148</v>
      </c>
      <c r="AU513" s="16" t="s">
        <v>153</v>
      </c>
      <c r="AY513" s="16" t="s">
        <v>147</v>
      </c>
      <c r="BE513" s="143">
        <f t="shared" si="64"/>
        <v>0</v>
      </c>
      <c r="BF513" s="143">
        <f t="shared" si="65"/>
        <v>0</v>
      </c>
      <c r="BG513" s="143">
        <f t="shared" si="66"/>
        <v>0</v>
      </c>
      <c r="BH513" s="143">
        <f t="shared" si="67"/>
        <v>0</v>
      </c>
      <c r="BI513" s="143">
        <f t="shared" si="68"/>
        <v>0</v>
      </c>
      <c r="BJ513" s="16" t="s">
        <v>153</v>
      </c>
      <c r="BK513" s="144">
        <f t="shared" si="69"/>
        <v>0</v>
      </c>
      <c r="BL513" s="16" t="s">
        <v>227</v>
      </c>
      <c r="BM513" s="16" t="s">
        <v>840</v>
      </c>
    </row>
    <row r="514" spans="2:65" s="1" customFormat="1" ht="22.5" customHeight="1" x14ac:dyDescent="0.3">
      <c r="B514" s="134"/>
      <c r="C514" s="169" t="s">
        <v>841</v>
      </c>
      <c r="D514" s="169" t="s">
        <v>188</v>
      </c>
      <c r="E514" s="170" t="s">
        <v>842</v>
      </c>
      <c r="F514" s="241" t="s">
        <v>843</v>
      </c>
      <c r="G514" s="242"/>
      <c r="H514" s="242"/>
      <c r="I514" s="242"/>
      <c r="J514" s="171" t="s">
        <v>205</v>
      </c>
      <c r="K514" s="172">
        <v>1</v>
      </c>
      <c r="L514" s="243">
        <v>0</v>
      </c>
      <c r="M514" s="242"/>
      <c r="N514" s="243">
        <f t="shared" si="60"/>
        <v>0</v>
      </c>
      <c r="O514" s="222"/>
      <c r="P514" s="222"/>
      <c r="Q514" s="222"/>
      <c r="R514" s="139"/>
      <c r="T514" s="140" t="s">
        <v>3</v>
      </c>
      <c r="U514" s="39" t="s">
        <v>39</v>
      </c>
      <c r="V514" s="141">
        <v>0</v>
      </c>
      <c r="W514" s="141">
        <f t="shared" si="61"/>
        <v>0</v>
      </c>
      <c r="X514" s="141">
        <v>0.3402</v>
      </c>
      <c r="Y514" s="141">
        <f t="shared" si="62"/>
        <v>0.3402</v>
      </c>
      <c r="Z514" s="141">
        <v>0</v>
      </c>
      <c r="AA514" s="142">
        <f t="shared" si="63"/>
        <v>0</v>
      </c>
      <c r="AR514" s="16" t="s">
        <v>300</v>
      </c>
      <c r="AT514" s="16" t="s">
        <v>188</v>
      </c>
      <c r="AU514" s="16" t="s">
        <v>153</v>
      </c>
      <c r="AY514" s="16" t="s">
        <v>147</v>
      </c>
      <c r="BE514" s="143">
        <f t="shared" si="64"/>
        <v>0</v>
      </c>
      <c r="BF514" s="143">
        <f t="shared" si="65"/>
        <v>0</v>
      </c>
      <c r="BG514" s="143">
        <f t="shared" si="66"/>
        <v>0</v>
      </c>
      <c r="BH514" s="143">
        <f t="shared" si="67"/>
        <v>0</v>
      </c>
      <c r="BI514" s="143">
        <f t="shared" si="68"/>
        <v>0</v>
      </c>
      <c r="BJ514" s="16" t="s">
        <v>153</v>
      </c>
      <c r="BK514" s="144">
        <f t="shared" si="69"/>
        <v>0</v>
      </c>
      <c r="BL514" s="16" t="s">
        <v>227</v>
      </c>
      <c r="BM514" s="16" t="s">
        <v>844</v>
      </c>
    </row>
    <row r="515" spans="2:65" s="1" customFormat="1" ht="44.25" customHeight="1" x14ac:dyDescent="0.3">
      <c r="B515" s="134"/>
      <c r="C515" s="135" t="s">
        <v>845</v>
      </c>
      <c r="D515" s="135" t="s">
        <v>148</v>
      </c>
      <c r="E515" s="136" t="s">
        <v>846</v>
      </c>
      <c r="F515" s="234" t="s">
        <v>847</v>
      </c>
      <c r="G515" s="222"/>
      <c r="H515" s="222"/>
      <c r="I515" s="222"/>
      <c r="J515" s="137" t="s">
        <v>205</v>
      </c>
      <c r="K515" s="138">
        <v>1</v>
      </c>
      <c r="L515" s="221">
        <v>0</v>
      </c>
      <c r="M515" s="222"/>
      <c r="N515" s="221">
        <f t="shared" si="60"/>
        <v>0</v>
      </c>
      <c r="O515" s="222"/>
      <c r="P515" s="222"/>
      <c r="Q515" s="222"/>
      <c r="R515" s="139"/>
      <c r="T515" s="140" t="s">
        <v>3</v>
      </c>
      <c r="U515" s="39" t="s">
        <v>39</v>
      </c>
      <c r="V515" s="141">
        <v>2.1901899999999999</v>
      </c>
      <c r="W515" s="141">
        <f t="shared" si="61"/>
        <v>2.1901899999999999</v>
      </c>
      <c r="X515" s="141">
        <v>0</v>
      </c>
      <c r="Y515" s="141">
        <f t="shared" si="62"/>
        <v>0</v>
      </c>
      <c r="Z515" s="141">
        <v>0</v>
      </c>
      <c r="AA515" s="142">
        <f t="shared" si="63"/>
        <v>0</v>
      </c>
      <c r="AR515" s="16" t="s">
        <v>227</v>
      </c>
      <c r="AT515" s="16" t="s">
        <v>148</v>
      </c>
      <c r="AU515" s="16" t="s">
        <v>153</v>
      </c>
      <c r="AY515" s="16" t="s">
        <v>147</v>
      </c>
      <c r="BE515" s="143">
        <f t="shared" si="64"/>
        <v>0</v>
      </c>
      <c r="BF515" s="143">
        <f t="shared" si="65"/>
        <v>0</v>
      </c>
      <c r="BG515" s="143">
        <f t="shared" si="66"/>
        <v>0</v>
      </c>
      <c r="BH515" s="143">
        <f t="shared" si="67"/>
        <v>0</v>
      </c>
      <c r="BI515" s="143">
        <f t="shared" si="68"/>
        <v>0</v>
      </c>
      <c r="BJ515" s="16" t="s">
        <v>153</v>
      </c>
      <c r="BK515" s="144">
        <f t="shared" si="69"/>
        <v>0</v>
      </c>
      <c r="BL515" s="16" t="s">
        <v>227</v>
      </c>
      <c r="BM515" s="16" t="s">
        <v>848</v>
      </c>
    </row>
    <row r="516" spans="2:65" s="1" customFormat="1" ht="22.5" customHeight="1" x14ac:dyDescent="0.3">
      <c r="B516" s="134"/>
      <c r="C516" s="169" t="s">
        <v>849</v>
      </c>
      <c r="D516" s="169" t="s">
        <v>188</v>
      </c>
      <c r="E516" s="170" t="s">
        <v>850</v>
      </c>
      <c r="F516" s="241" t="s">
        <v>851</v>
      </c>
      <c r="G516" s="242"/>
      <c r="H516" s="242"/>
      <c r="I516" s="242"/>
      <c r="J516" s="171" t="s">
        <v>205</v>
      </c>
      <c r="K516" s="172">
        <v>1</v>
      </c>
      <c r="L516" s="243">
        <v>0</v>
      </c>
      <c r="M516" s="242"/>
      <c r="N516" s="243">
        <f t="shared" si="60"/>
        <v>0</v>
      </c>
      <c r="O516" s="222"/>
      <c r="P516" s="222"/>
      <c r="Q516" s="222"/>
      <c r="R516" s="139"/>
      <c r="T516" s="140" t="s">
        <v>3</v>
      </c>
      <c r="U516" s="39" t="s">
        <v>39</v>
      </c>
      <c r="V516" s="141">
        <v>0</v>
      </c>
      <c r="W516" s="141">
        <f t="shared" si="61"/>
        <v>0</v>
      </c>
      <c r="X516" s="141">
        <v>0.39689999999999998</v>
      </c>
      <c r="Y516" s="141">
        <f t="shared" si="62"/>
        <v>0.39689999999999998</v>
      </c>
      <c r="Z516" s="141">
        <v>0</v>
      </c>
      <c r="AA516" s="142">
        <f t="shared" si="63"/>
        <v>0</v>
      </c>
      <c r="AR516" s="16" t="s">
        <v>300</v>
      </c>
      <c r="AT516" s="16" t="s">
        <v>188</v>
      </c>
      <c r="AU516" s="16" t="s">
        <v>153</v>
      </c>
      <c r="AY516" s="16" t="s">
        <v>147</v>
      </c>
      <c r="BE516" s="143">
        <f t="shared" si="64"/>
        <v>0</v>
      </c>
      <c r="BF516" s="143">
        <f t="shared" si="65"/>
        <v>0</v>
      </c>
      <c r="BG516" s="143">
        <f t="shared" si="66"/>
        <v>0</v>
      </c>
      <c r="BH516" s="143">
        <f t="shared" si="67"/>
        <v>0</v>
      </c>
      <c r="BI516" s="143">
        <f t="shared" si="68"/>
        <v>0</v>
      </c>
      <c r="BJ516" s="16" t="s">
        <v>153</v>
      </c>
      <c r="BK516" s="144">
        <f t="shared" si="69"/>
        <v>0</v>
      </c>
      <c r="BL516" s="16" t="s">
        <v>227</v>
      </c>
      <c r="BM516" s="16" t="s">
        <v>852</v>
      </c>
    </row>
    <row r="517" spans="2:65" s="1" customFormat="1" ht="44.25" customHeight="1" x14ac:dyDescent="0.3">
      <c r="B517" s="134"/>
      <c r="C517" s="135" t="s">
        <v>853</v>
      </c>
      <c r="D517" s="135" t="s">
        <v>148</v>
      </c>
      <c r="E517" s="136" t="s">
        <v>854</v>
      </c>
      <c r="F517" s="234" t="s">
        <v>855</v>
      </c>
      <c r="G517" s="222"/>
      <c r="H517" s="222"/>
      <c r="I517" s="222"/>
      <c r="J517" s="137" t="s">
        <v>856</v>
      </c>
      <c r="K517" s="138">
        <v>50</v>
      </c>
      <c r="L517" s="221">
        <v>0</v>
      </c>
      <c r="M517" s="222"/>
      <c r="N517" s="221">
        <f t="shared" si="60"/>
        <v>0</v>
      </c>
      <c r="O517" s="222"/>
      <c r="P517" s="222"/>
      <c r="Q517" s="222"/>
      <c r="R517" s="139"/>
      <c r="T517" s="140" t="s">
        <v>3</v>
      </c>
      <c r="U517" s="39" t="s">
        <v>39</v>
      </c>
      <c r="V517" s="141">
        <v>9.6000000000000002E-2</v>
      </c>
      <c r="W517" s="141">
        <f t="shared" si="61"/>
        <v>4.8</v>
      </c>
      <c r="X517" s="141">
        <v>6.0000000000000002E-5</v>
      </c>
      <c r="Y517" s="141">
        <f t="shared" si="62"/>
        <v>3.0000000000000001E-3</v>
      </c>
      <c r="Z517" s="141">
        <v>1E-3</v>
      </c>
      <c r="AA517" s="142">
        <f t="shared" si="63"/>
        <v>0.05</v>
      </c>
      <c r="AR517" s="16" t="s">
        <v>227</v>
      </c>
      <c r="AT517" s="16" t="s">
        <v>148</v>
      </c>
      <c r="AU517" s="16" t="s">
        <v>153</v>
      </c>
      <c r="AY517" s="16" t="s">
        <v>147</v>
      </c>
      <c r="BE517" s="143">
        <f t="shared" si="64"/>
        <v>0</v>
      </c>
      <c r="BF517" s="143">
        <f t="shared" si="65"/>
        <v>0</v>
      </c>
      <c r="BG517" s="143">
        <f t="shared" si="66"/>
        <v>0</v>
      </c>
      <c r="BH517" s="143">
        <f t="shared" si="67"/>
        <v>0</v>
      </c>
      <c r="BI517" s="143">
        <f t="shared" si="68"/>
        <v>0</v>
      </c>
      <c r="BJ517" s="16" t="s">
        <v>153</v>
      </c>
      <c r="BK517" s="144">
        <f t="shared" si="69"/>
        <v>0</v>
      </c>
      <c r="BL517" s="16" t="s">
        <v>227</v>
      </c>
      <c r="BM517" s="16" t="s">
        <v>857</v>
      </c>
    </row>
    <row r="518" spans="2:65" s="10" customFormat="1" ht="22.5" customHeight="1" x14ac:dyDescent="0.3">
      <c r="B518" s="145"/>
      <c r="C518" s="146"/>
      <c r="D518" s="146"/>
      <c r="E518" s="147" t="s">
        <v>3</v>
      </c>
      <c r="F518" s="237" t="s">
        <v>858</v>
      </c>
      <c r="G518" s="238"/>
      <c r="H518" s="238"/>
      <c r="I518" s="238"/>
      <c r="J518" s="146"/>
      <c r="K518" s="148">
        <v>50</v>
      </c>
      <c r="L518" s="146"/>
      <c r="M518" s="146"/>
      <c r="N518" s="146"/>
      <c r="O518" s="146"/>
      <c r="P518" s="146"/>
      <c r="Q518" s="146"/>
      <c r="R518" s="149"/>
      <c r="T518" s="150"/>
      <c r="U518" s="146"/>
      <c r="V518" s="146"/>
      <c r="W518" s="146"/>
      <c r="X518" s="146"/>
      <c r="Y518" s="146"/>
      <c r="Z518" s="146"/>
      <c r="AA518" s="151"/>
      <c r="AT518" s="152" t="s">
        <v>156</v>
      </c>
      <c r="AU518" s="152" t="s">
        <v>153</v>
      </c>
      <c r="AV518" s="10" t="s">
        <v>153</v>
      </c>
      <c r="AW518" s="10" t="s">
        <v>29</v>
      </c>
      <c r="AX518" s="10" t="s">
        <v>72</v>
      </c>
      <c r="AY518" s="152" t="s">
        <v>147</v>
      </c>
    </row>
    <row r="519" spans="2:65" s="11" customFormat="1" ht="22.5" customHeight="1" x14ac:dyDescent="0.3">
      <c r="B519" s="153"/>
      <c r="C519" s="154"/>
      <c r="D519" s="154"/>
      <c r="E519" s="155" t="s">
        <v>3</v>
      </c>
      <c r="F519" s="239" t="s">
        <v>160</v>
      </c>
      <c r="G519" s="240"/>
      <c r="H519" s="240"/>
      <c r="I519" s="240"/>
      <c r="J519" s="154"/>
      <c r="K519" s="156">
        <v>50</v>
      </c>
      <c r="L519" s="154"/>
      <c r="M519" s="154"/>
      <c r="N519" s="154"/>
      <c r="O519" s="154"/>
      <c r="P519" s="154"/>
      <c r="Q519" s="154"/>
      <c r="R519" s="157"/>
      <c r="T519" s="158"/>
      <c r="U519" s="154"/>
      <c r="V519" s="154"/>
      <c r="W519" s="154"/>
      <c r="X519" s="154"/>
      <c r="Y519" s="154"/>
      <c r="Z519" s="154"/>
      <c r="AA519" s="159"/>
      <c r="AT519" s="160" t="s">
        <v>156</v>
      </c>
      <c r="AU519" s="160" t="s">
        <v>153</v>
      </c>
      <c r="AV519" s="11" t="s">
        <v>152</v>
      </c>
      <c r="AW519" s="11" t="s">
        <v>29</v>
      </c>
      <c r="AX519" s="11" t="s">
        <v>79</v>
      </c>
      <c r="AY519" s="160" t="s">
        <v>147</v>
      </c>
    </row>
    <row r="520" spans="2:65" s="1" customFormat="1" ht="31.5" customHeight="1" x14ac:dyDescent="0.3">
      <c r="B520" s="134"/>
      <c r="C520" s="135" t="s">
        <v>859</v>
      </c>
      <c r="D520" s="135" t="s">
        <v>148</v>
      </c>
      <c r="E520" s="136" t="s">
        <v>860</v>
      </c>
      <c r="F520" s="234" t="s">
        <v>861</v>
      </c>
      <c r="G520" s="222"/>
      <c r="H520" s="222"/>
      <c r="I520" s="222"/>
      <c r="J520" s="137" t="s">
        <v>191</v>
      </c>
      <c r="K520" s="138">
        <v>5.36</v>
      </c>
      <c r="L520" s="221">
        <v>0</v>
      </c>
      <c r="M520" s="222"/>
      <c r="N520" s="221">
        <f>ROUND(L520*K520,3)</f>
        <v>0</v>
      </c>
      <c r="O520" s="222"/>
      <c r="P520" s="222"/>
      <c r="Q520" s="222"/>
      <c r="R520" s="139"/>
      <c r="T520" s="140" t="s">
        <v>3</v>
      </c>
      <c r="U520" s="39" t="s">
        <v>39</v>
      </c>
      <c r="V520" s="141">
        <v>2.984</v>
      </c>
      <c r="W520" s="141">
        <f>V520*K520</f>
        <v>15.994240000000001</v>
      </c>
      <c r="X520" s="141">
        <v>0</v>
      </c>
      <c r="Y520" s="141">
        <f>X520*K520</f>
        <v>0</v>
      </c>
      <c r="Z520" s="141">
        <v>0</v>
      </c>
      <c r="AA520" s="142">
        <f>Z520*K520</f>
        <v>0</v>
      </c>
      <c r="AR520" s="16" t="s">
        <v>227</v>
      </c>
      <c r="AT520" s="16" t="s">
        <v>148</v>
      </c>
      <c r="AU520" s="16" t="s">
        <v>153</v>
      </c>
      <c r="AY520" s="16" t="s">
        <v>147</v>
      </c>
      <c r="BE520" s="143">
        <f>IF(U520="základná",N520,0)</f>
        <v>0</v>
      </c>
      <c r="BF520" s="143">
        <f>IF(U520="znížená",N520,0)</f>
        <v>0</v>
      </c>
      <c r="BG520" s="143">
        <f>IF(U520="zákl. prenesená",N520,0)</f>
        <v>0</v>
      </c>
      <c r="BH520" s="143">
        <f>IF(U520="zníž. prenesená",N520,0)</f>
        <v>0</v>
      </c>
      <c r="BI520" s="143">
        <f>IF(U520="nulová",N520,0)</f>
        <v>0</v>
      </c>
      <c r="BJ520" s="16" t="s">
        <v>153</v>
      </c>
      <c r="BK520" s="144">
        <f>ROUND(L520*K520,3)</f>
        <v>0</v>
      </c>
      <c r="BL520" s="16" t="s">
        <v>227</v>
      </c>
      <c r="BM520" s="16" t="s">
        <v>862</v>
      </c>
    </row>
    <row r="521" spans="2:65" s="9" customFormat="1" ht="29.85" customHeight="1" x14ac:dyDescent="0.3">
      <c r="B521" s="123"/>
      <c r="C521" s="124"/>
      <c r="D521" s="133" t="s">
        <v>126</v>
      </c>
      <c r="E521" s="133"/>
      <c r="F521" s="133"/>
      <c r="G521" s="133"/>
      <c r="H521" s="133"/>
      <c r="I521" s="133"/>
      <c r="J521" s="133"/>
      <c r="K521" s="133"/>
      <c r="L521" s="133"/>
      <c r="M521" s="133"/>
      <c r="N521" s="230">
        <f>BK521</f>
        <v>0</v>
      </c>
      <c r="O521" s="231"/>
      <c r="P521" s="231"/>
      <c r="Q521" s="231"/>
      <c r="R521" s="126"/>
      <c r="T521" s="127"/>
      <c r="U521" s="124"/>
      <c r="V521" s="124"/>
      <c r="W521" s="128">
        <f>SUM(W522:W532)</f>
        <v>17.077071999999998</v>
      </c>
      <c r="X521" s="124"/>
      <c r="Y521" s="128">
        <f>SUM(Y522:Y532)</f>
        <v>0.83046176999999999</v>
      </c>
      <c r="Z521" s="124"/>
      <c r="AA521" s="129">
        <f>SUM(AA522:AA532)</f>
        <v>0</v>
      </c>
      <c r="AR521" s="130" t="s">
        <v>153</v>
      </c>
      <c r="AT521" s="131" t="s">
        <v>71</v>
      </c>
      <c r="AU521" s="131" t="s">
        <v>79</v>
      </c>
      <c r="AY521" s="130" t="s">
        <v>147</v>
      </c>
      <c r="BK521" s="132">
        <f>SUM(BK522:BK532)</f>
        <v>0</v>
      </c>
    </row>
    <row r="522" spans="2:65" s="1" customFormat="1" ht="22.5" customHeight="1" x14ac:dyDescent="0.3">
      <c r="B522" s="134"/>
      <c r="C522" s="135" t="s">
        <v>863</v>
      </c>
      <c r="D522" s="135" t="s">
        <v>148</v>
      </c>
      <c r="E522" s="136" t="s">
        <v>864</v>
      </c>
      <c r="F522" s="234" t="s">
        <v>865</v>
      </c>
      <c r="G522" s="222"/>
      <c r="H522" s="222"/>
      <c r="I522" s="222"/>
      <c r="J522" s="137" t="s">
        <v>230</v>
      </c>
      <c r="K522" s="138">
        <v>5.1269999999999998</v>
      </c>
      <c r="L522" s="221">
        <v>0</v>
      </c>
      <c r="M522" s="222"/>
      <c r="N522" s="221">
        <f>ROUND(L522*K522,3)</f>
        <v>0</v>
      </c>
      <c r="O522" s="222"/>
      <c r="P522" s="222"/>
      <c r="Q522" s="222"/>
      <c r="R522" s="139"/>
      <c r="T522" s="140" t="s">
        <v>3</v>
      </c>
      <c r="U522" s="39" t="s">
        <v>39</v>
      </c>
      <c r="V522" s="141">
        <v>0.42599999999999999</v>
      </c>
      <c r="W522" s="141">
        <f>V522*K522</f>
        <v>2.1841019999999998</v>
      </c>
      <c r="X522" s="141">
        <v>8.9099999999999995E-3</v>
      </c>
      <c r="Y522" s="141">
        <f>X522*K522</f>
        <v>4.5681569999999998E-2</v>
      </c>
      <c r="Z522" s="141">
        <v>0</v>
      </c>
      <c r="AA522" s="142">
        <f>Z522*K522</f>
        <v>0</v>
      </c>
      <c r="AR522" s="16" t="s">
        <v>227</v>
      </c>
      <c r="AT522" s="16" t="s">
        <v>148</v>
      </c>
      <c r="AU522" s="16" t="s">
        <v>153</v>
      </c>
      <c r="AY522" s="16" t="s">
        <v>147</v>
      </c>
      <c r="BE522" s="143">
        <f>IF(U522="základná",N522,0)</f>
        <v>0</v>
      </c>
      <c r="BF522" s="143">
        <f>IF(U522="znížená",N522,0)</f>
        <v>0</v>
      </c>
      <c r="BG522" s="143">
        <f>IF(U522="zákl. prenesená",N522,0)</f>
        <v>0</v>
      </c>
      <c r="BH522" s="143">
        <f>IF(U522="zníž. prenesená",N522,0)</f>
        <v>0</v>
      </c>
      <c r="BI522" s="143">
        <f>IF(U522="nulová",N522,0)</f>
        <v>0</v>
      </c>
      <c r="BJ522" s="16" t="s">
        <v>153</v>
      </c>
      <c r="BK522" s="144">
        <f>ROUND(L522*K522,3)</f>
        <v>0</v>
      </c>
      <c r="BL522" s="16" t="s">
        <v>227</v>
      </c>
      <c r="BM522" s="16" t="s">
        <v>866</v>
      </c>
    </row>
    <row r="523" spans="2:65" s="10" customFormat="1" ht="22.5" customHeight="1" x14ac:dyDescent="0.3">
      <c r="B523" s="145"/>
      <c r="C523" s="146"/>
      <c r="D523" s="146"/>
      <c r="E523" s="147" t="s">
        <v>3</v>
      </c>
      <c r="F523" s="237" t="s">
        <v>867</v>
      </c>
      <c r="G523" s="238"/>
      <c r="H523" s="238"/>
      <c r="I523" s="238"/>
      <c r="J523" s="146"/>
      <c r="K523" s="148">
        <v>5.1269999999999998</v>
      </c>
      <c r="L523" s="146"/>
      <c r="M523" s="146"/>
      <c r="N523" s="146"/>
      <c r="O523" s="146"/>
      <c r="P523" s="146"/>
      <c r="Q523" s="146"/>
      <c r="R523" s="149"/>
      <c r="T523" s="150"/>
      <c r="U523" s="146"/>
      <c r="V523" s="146"/>
      <c r="W523" s="146"/>
      <c r="X523" s="146"/>
      <c r="Y523" s="146"/>
      <c r="Z523" s="146"/>
      <c r="AA523" s="151"/>
      <c r="AT523" s="152" t="s">
        <v>156</v>
      </c>
      <c r="AU523" s="152" t="s">
        <v>153</v>
      </c>
      <c r="AV523" s="10" t="s">
        <v>153</v>
      </c>
      <c r="AW523" s="10" t="s">
        <v>29</v>
      </c>
      <c r="AX523" s="10" t="s">
        <v>72</v>
      </c>
      <c r="AY523" s="152" t="s">
        <v>147</v>
      </c>
    </row>
    <row r="524" spans="2:65" s="11" customFormat="1" ht="22.5" customHeight="1" x14ac:dyDescent="0.3">
      <c r="B524" s="153"/>
      <c r="C524" s="154"/>
      <c r="D524" s="154"/>
      <c r="E524" s="155" t="s">
        <v>3</v>
      </c>
      <c r="F524" s="239" t="s">
        <v>160</v>
      </c>
      <c r="G524" s="240"/>
      <c r="H524" s="240"/>
      <c r="I524" s="240"/>
      <c r="J524" s="154"/>
      <c r="K524" s="156">
        <v>5.1269999999999998</v>
      </c>
      <c r="L524" s="154"/>
      <c r="M524" s="154"/>
      <c r="N524" s="154"/>
      <c r="O524" s="154"/>
      <c r="P524" s="154"/>
      <c r="Q524" s="154"/>
      <c r="R524" s="157"/>
      <c r="T524" s="158"/>
      <c r="U524" s="154"/>
      <c r="V524" s="154"/>
      <c r="W524" s="154"/>
      <c r="X524" s="154"/>
      <c r="Y524" s="154"/>
      <c r="Z524" s="154"/>
      <c r="AA524" s="159"/>
      <c r="AT524" s="160" t="s">
        <v>156</v>
      </c>
      <c r="AU524" s="160" t="s">
        <v>153</v>
      </c>
      <c r="AV524" s="11" t="s">
        <v>152</v>
      </c>
      <c r="AW524" s="11" t="s">
        <v>29</v>
      </c>
      <c r="AX524" s="11" t="s">
        <v>79</v>
      </c>
      <c r="AY524" s="160" t="s">
        <v>147</v>
      </c>
    </row>
    <row r="525" spans="2:65" s="1" customFormat="1" ht="31.5" customHeight="1" x14ac:dyDescent="0.3">
      <c r="B525" s="134"/>
      <c r="C525" s="169" t="s">
        <v>868</v>
      </c>
      <c r="D525" s="169" t="s">
        <v>188</v>
      </c>
      <c r="E525" s="170" t="s">
        <v>869</v>
      </c>
      <c r="F525" s="241" t="s">
        <v>870</v>
      </c>
      <c r="G525" s="242"/>
      <c r="H525" s="242"/>
      <c r="I525" s="242"/>
      <c r="J525" s="171" t="s">
        <v>196</v>
      </c>
      <c r="K525" s="172">
        <v>1.3069999999999999</v>
      </c>
      <c r="L525" s="243">
        <v>0</v>
      </c>
      <c r="M525" s="242"/>
      <c r="N525" s="243">
        <f>ROUND(L525*K525,3)</f>
        <v>0</v>
      </c>
      <c r="O525" s="222"/>
      <c r="P525" s="222"/>
      <c r="Q525" s="222"/>
      <c r="R525" s="139"/>
      <c r="T525" s="140" t="s">
        <v>3</v>
      </c>
      <c r="U525" s="39" t="s">
        <v>39</v>
      </c>
      <c r="V525" s="141">
        <v>0</v>
      </c>
      <c r="W525" s="141">
        <f>V525*K525</f>
        <v>0</v>
      </c>
      <c r="X525" s="141">
        <v>2.3E-2</v>
      </c>
      <c r="Y525" s="141">
        <f>X525*K525</f>
        <v>3.0060999999999997E-2</v>
      </c>
      <c r="Z525" s="141">
        <v>0</v>
      </c>
      <c r="AA525" s="142">
        <f>Z525*K525</f>
        <v>0</v>
      </c>
      <c r="AR525" s="16" t="s">
        <v>300</v>
      </c>
      <c r="AT525" s="16" t="s">
        <v>188</v>
      </c>
      <c r="AU525" s="16" t="s">
        <v>153</v>
      </c>
      <c r="AY525" s="16" t="s">
        <v>147</v>
      </c>
      <c r="BE525" s="143">
        <f>IF(U525="základná",N525,0)</f>
        <v>0</v>
      </c>
      <c r="BF525" s="143">
        <f>IF(U525="znížená",N525,0)</f>
        <v>0</v>
      </c>
      <c r="BG525" s="143">
        <f>IF(U525="zákl. prenesená",N525,0)</f>
        <v>0</v>
      </c>
      <c r="BH525" s="143">
        <f>IF(U525="zníž. prenesená",N525,0)</f>
        <v>0</v>
      </c>
      <c r="BI525" s="143">
        <f>IF(U525="nulová",N525,0)</f>
        <v>0</v>
      </c>
      <c r="BJ525" s="16" t="s">
        <v>153</v>
      </c>
      <c r="BK525" s="144">
        <f>ROUND(L525*K525,3)</f>
        <v>0</v>
      </c>
      <c r="BL525" s="16" t="s">
        <v>227</v>
      </c>
      <c r="BM525" s="16" t="s">
        <v>871</v>
      </c>
    </row>
    <row r="526" spans="2:65" s="1" customFormat="1" ht="31.5" customHeight="1" x14ac:dyDescent="0.3">
      <c r="B526" s="134"/>
      <c r="C526" s="135" t="s">
        <v>872</v>
      </c>
      <c r="D526" s="135" t="s">
        <v>148</v>
      </c>
      <c r="E526" s="136" t="s">
        <v>873</v>
      </c>
      <c r="F526" s="234" t="s">
        <v>874</v>
      </c>
      <c r="G526" s="222"/>
      <c r="H526" s="222"/>
      <c r="I526" s="222"/>
      <c r="J526" s="137" t="s">
        <v>196</v>
      </c>
      <c r="K526" s="138">
        <v>13.49</v>
      </c>
      <c r="L526" s="221">
        <v>0</v>
      </c>
      <c r="M526" s="222"/>
      <c r="N526" s="221">
        <f>ROUND(L526*K526,3)</f>
        <v>0</v>
      </c>
      <c r="O526" s="222"/>
      <c r="P526" s="222"/>
      <c r="Q526" s="222"/>
      <c r="R526" s="139"/>
      <c r="T526" s="140" t="s">
        <v>3</v>
      </c>
      <c r="U526" s="39" t="s">
        <v>39</v>
      </c>
      <c r="V526" s="141">
        <v>1.0249999999999999</v>
      </c>
      <c r="W526" s="141">
        <f>V526*K526</f>
        <v>13.827249999999999</v>
      </c>
      <c r="X526" s="141">
        <v>4.4400000000000002E-2</v>
      </c>
      <c r="Y526" s="141">
        <f>X526*K526</f>
        <v>0.59895600000000004</v>
      </c>
      <c r="Z526" s="141">
        <v>0</v>
      </c>
      <c r="AA526" s="142">
        <f>Z526*K526</f>
        <v>0</v>
      </c>
      <c r="AR526" s="16" t="s">
        <v>227</v>
      </c>
      <c r="AT526" s="16" t="s">
        <v>148</v>
      </c>
      <c r="AU526" s="16" t="s">
        <v>153</v>
      </c>
      <c r="AY526" s="16" t="s">
        <v>147</v>
      </c>
      <c r="BE526" s="143">
        <f>IF(U526="základná",N526,0)</f>
        <v>0</v>
      </c>
      <c r="BF526" s="143">
        <f>IF(U526="znížená",N526,0)</f>
        <v>0</v>
      </c>
      <c r="BG526" s="143">
        <f>IF(U526="zákl. prenesená",N526,0)</f>
        <v>0</v>
      </c>
      <c r="BH526" s="143">
        <f>IF(U526="zníž. prenesená",N526,0)</f>
        <v>0</v>
      </c>
      <c r="BI526" s="143">
        <f>IF(U526="nulová",N526,0)</f>
        <v>0</v>
      </c>
      <c r="BJ526" s="16" t="s">
        <v>153</v>
      </c>
      <c r="BK526" s="144">
        <f>ROUND(L526*K526,3)</f>
        <v>0</v>
      </c>
      <c r="BL526" s="16" t="s">
        <v>227</v>
      </c>
      <c r="BM526" s="16" t="s">
        <v>875</v>
      </c>
    </row>
    <row r="527" spans="2:65" s="10" customFormat="1" ht="22.5" customHeight="1" x14ac:dyDescent="0.3">
      <c r="B527" s="145"/>
      <c r="C527" s="146"/>
      <c r="D527" s="146"/>
      <c r="E527" s="147" t="s">
        <v>3</v>
      </c>
      <c r="F527" s="237" t="s">
        <v>344</v>
      </c>
      <c r="G527" s="238"/>
      <c r="H527" s="238"/>
      <c r="I527" s="238"/>
      <c r="J527" s="146"/>
      <c r="K527" s="148">
        <v>4.7699999999999996</v>
      </c>
      <c r="L527" s="146"/>
      <c r="M527" s="146"/>
      <c r="N527" s="146"/>
      <c r="O527" s="146"/>
      <c r="P527" s="146"/>
      <c r="Q527" s="146"/>
      <c r="R527" s="149"/>
      <c r="T527" s="150"/>
      <c r="U527" s="146"/>
      <c r="V527" s="146"/>
      <c r="W527" s="146"/>
      <c r="X527" s="146"/>
      <c r="Y527" s="146"/>
      <c r="Z527" s="146"/>
      <c r="AA527" s="151"/>
      <c r="AT527" s="152" t="s">
        <v>156</v>
      </c>
      <c r="AU527" s="152" t="s">
        <v>153</v>
      </c>
      <c r="AV527" s="10" t="s">
        <v>153</v>
      </c>
      <c r="AW527" s="10" t="s">
        <v>29</v>
      </c>
      <c r="AX527" s="10" t="s">
        <v>72</v>
      </c>
      <c r="AY527" s="152" t="s">
        <v>147</v>
      </c>
    </row>
    <row r="528" spans="2:65" s="10" customFormat="1" ht="22.5" customHeight="1" x14ac:dyDescent="0.3">
      <c r="B528" s="145"/>
      <c r="C528" s="146"/>
      <c r="D528" s="146"/>
      <c r="E528" s="147" t="s">
        <v>3</v>
      </c>
      <c r="F528" s="244" t="s">
        <v>345</v>
      </c>
      <c r="G528" s="238"/>
      <c r="H528" s="238"/>
      <c r="I528" s="238"/>
      <c r="J528" s="146"/>
      <c r="K528" s="148">
        <v>5.14</v>
      </c>
      <c r="L528" s="146"/>
      <c r="M528" s="146"/>
      <c r="N528" s="146"/>
      <c r="O528" s="146"/>
      <c r="P528" s="146"/>
      <c r="Q528" s="146"/>
      <c r="R528" s="149"/>
      <c r="T528" s="150"/>
      <c r="U528" s="146"/>
      <c r="V528" s="146"/>
      <c r="W528" s="146"/>
      <c r="X528" s="146"/>
      <c r="Y528" s="146"/>
      <c r="Z528" s="146"/>
      <c r="AA528" s="151"/>
      <c r="AT528" s="152" t="s">
        <v>156</v>
      </c>
      <c r="AU528" s="152" t="s">
        <v>153</v>
      </c>
      <c r="AV528" s="10" t="s">
        <v>153</v>
      </c>
      <c r="AW528" s="10" t="s">
        <v>29</v>
      </c>
      <c r="AX528" s="10" t="s">
        <v>72</v>
      </c>
      <c r="AY528" s="152" t="s">
        <v>147</v>
      </c>
    </row>
    <row r="529" spans="2:65" s="10" customFormat="1" ht="22.5" customHeight="1" x14ac:dyDescent="0.3">
      <c r="B529" s="145"/>
      <c r="C529" s="146"/>
      <c r="D529" s="146"/>
      <c r="E529" s="147" t="s">
        <v>3</v>
      </c>
      <c r="F529" s="244" t="s">
        <v>346</v>
      </c>
      <c r="G529" s="238"/>
      <c r="H529" s="238"/>
      <c r="I529" s="238"/>
      <c r="J529" s="146"/>
      <c r="K529" s="148">
        <v>3.58</v>
      </c>
      <c r="L529" s="146"/>
      <c r="M529" s="146"/>
      <c r="N529" s="146"/>
      <c r="O529" s="146"/>
      <c r="P529" s="146"/>
      <c r="Q529" s="146"/>
      <c r="R529" s="149"/>
      <c r="T529" s="150"/>
      <c r="U529" s="146"/>
      <c r="V529" s="146"/>
      <c r="W529" s="146"/>
      <c r="X529" s="146"/>
      <c r="Y529" s="146"/>
      <c r="Z529" s="146"/>
      <c r="AA529" s="151"/>
      <c r="AT529" s="152" t="s">
        <v>156</v>
      </c>
      <c r="AU529" s="152" t="s">
        <v>153</v>
      </c>
      <c r="AV529" s="10" t="s">
        <v>153</v>
      </c>
      <c r="AW529" s="10" t="s">
        <v>29</v>
      </c>
      <c r="AX529" s="10" t="s">
        <v>72</v>
      </c>
      <c r="AY529" s="152" t="s">
        <v>147</v>
      </c>
    </row>
    <row r="530" spans="2:65" s="11" customFormat="1" ht="22.5" customHeight="1" x14ac:dyDescent="0.3">
      <c r="B530" s="153"/>
      <c r="C530" s="154"/>
      <c r="D530" s="154"/>
      <c r="E530" s="155" t="s">
        <v>3</v>
      </c>
      <c r="F530" s="239" t="s">
        <v>160</v>
      </c>
      <c r="G530" s="240"/>
      <c r="H530" s="240"/>
      <c r="I530" s="240"/>
      <c r="J530" s="154"/>
      <c r="K530" s="156">
        <v>13.49</v>
      </c>
      <c r="L530" s="154"/>
      <c r="M530" s="154"/>
      <c r="N530" s="154"/>
      <c r="O530" s="154"/>
      <c r="P530" s="154"/>
      <c r="Q530" s="154"/>
      <c r="R530" s="157"/>
      <c r="T530" s="158"/>
      <c r="U530" s="154"/>
      <c r="V530" s="154"/>
      <c r="W530" s="154"/>
      <c r="X530" s="154"/>
      <c r="Y530" s="154"/>
      <c r="Z530" s="154"/>
      <c r="AA530" s="159"/>
      <c r="AT530" s="160" t="s">
        <v>156</v>
      </c>
      <c r="AU530" s="160" t="s">
        <v>153</v>
      </c>
      <c r="AV530" s="11" t="s">
        <v>152</v>
      </c>
      <c r="AW530" s="11" t="s">
        <v>29</v>
      </c>
      <c r="AX530" s="11" t="s">
        <v>79</v>
      </c>
      <c r="AY530" s="160" t="s">
        <v>147</v>
      </c>
    </row>
    <row r="531" spans="2:65" s="1" customFormat="1" ht="31.5" customHeight="1" x14ac:dyDescent="0.3">
      <c r="B531" s="134"/>
      <c r="C531" s="169" t="s">
        <v>876</v>
      </c>
      <c r="D531" s="169" t="s">
        <v>188</v>
      </c>
      <c r="E531" s="170" t="s">
        <v>877</v>
      </c>
      <c r="F531" s="241" t="s">
        <v>878</v>
      </c>
      <c r="G531" s="242"/>
      <c r="H531" s="242"/>
      <c r="I531" s="242"/>
      <c r="J531" s="171" t="s">
        <v>196</v>
      </c>
      <c r="K531" s="172">
        <v>13.76</v>
      </c>
      <c r="L531" s="243">
        <v>0</v>
      </c>
      <c r="M531" s="242"/>
      <c r="N531" s="243">
        <f>ROUND(L531*K531,3)</f>
        <v>0</v>
      </c>
      <c r="O531" s="222"/>
      <c r="P531" s="222"/>
      <c r="Q531" s="222"/>
      <c r="R531" s="139"/>
      <c r="T531" s="140" t="s">
        <v>3</v>
      </c>
      <c r="U531" s="39" t="s">
        <v>39</v>
      </c>
      <c r="V531" s="141">
        <v>0</v>
      </c>
      <c r="W531" s="141">
        <f>V531*K531</f>
        <v>0</v>
      </c>
      <c r="X531" s="141">
        <v>1.132E-2</v>
      </c>
      <c r="Y531" s="141">
        <f>X531*K531</f>
        <v>0.15576319999999999</v>
      </c>
      <c r="Z531" s="141">
        <v>0</v>
      </c>
      <c r="AA531" s="142">
        <f>Z531*K531</f>
        <v>0</v>
      </c>
      <c r="AR531" s="16" t="s">
        <v>300</v>
      </c>
      <c r="AT531" s="16" t="s">
        <v>188</v>
      </c>
      <c r="AU531" s="16" t="s">
        <v>153</v>
      </c>
      <c r="AY531" s="16" t="s">
        <v>147</v>
      </c>
      <c r="BE531" s="143">
        <f>IF(U531="základná",N531,0)</f>
        <v>0</v>
      </c>
      <c r="BF531" s="143">
        <f>IF(U531="znížená",N531,0)</f>
        <v>0</v>
      </c>
      <c r="BG531" s="143">
        <f>IF(U531="zákl. prenesená",N531,0)</f>
        <v>0</v>
      </c>
      <c r="BH531" s="143">
        <f>IF(U531="zníž. prenesená",N531,0)</f>
        <v>0</v>
      </c>
      <c r="BI531" s="143">
        <f>IF(U531="nulová",N531,0)</f>
        <v>0</v>
      </c>
      <c r="BJ531" s="16" t="s">
        <v>153</v>
      </c>
      <c r="BK531" s="144">
        <f>ROUND(L531*K531,3)</f>
        <v>0</v>
      </c>
      <c r="BL531" s="16" t="s">
        <v>227</v>
      </c>
      <c r="BM531" s="16" t="s">
        <v>879</v>
      </c>
    </row>
    <row r="532" spans="2:65" s="1" customFormat="1" ht="31.5" customHeight="1" x14ac:dyDescent="0.3">
      <c r="B532" s="134"/>
      <c r="C532" s="135" t="s">
        <v>880</v>
      </c>
      <c r="D532" s="135" t="s">
        <v>148</v>
      </c>
      <c r="E532" s="136" t="s">
        <v>881</v>
      </c>
      <c r="F532" s="234" t="s">
        <v>882</v>
      </c>
      <c r="G532" s="222"/>
      <c r="H532" s="222"/>
      <c r="I532" s="222"/>
      <c r="J532" s="137" t="s">
        <v>191</v>
      </c>
      <c r="K532" s="138">
        <v>0.83</v>
      </c>
      <c r="L532" s="221">
        <v>0</v>
      </c>
      <c r="M532" s="222"/>
      <c r="N532" s="221">
        <f>ROUND(L532*K532,3)</f>
        <v>0</v>
      </c>
      <c r="O532" s="222"/>
      <c r="P532" s="222"/>
      <c r="Q532" s="222"/>
      <c r="R532" s="139"/>
      <c r="T532" s="140" t="s">
        <v>3</v>
      </c>
      <c r="U532" s="39" t="s">
        <v>39</v>
      </c>
      <c r="V532" s="141">
        <v>1.284</v>
      </c>
      <c r="W532" s="141">
        <f>V532*K532</f>
        <v>1.06572</v>
      </c>
      <c r="X532" s="141">
        <v>0</v>
      </c>
      <c r="Y532" s="141">
        <f>X532*K532</f>
        <v>0</v>
      </c>
      <c r="Z532" s="141">
        <v>0</v>
      </c>
      <c r="AA532" s="142">
        <f>Z532*K532</f>
        <v>0</v>
      </c>
      <c r="AR532" s="16" t="s">
        <v>227</v>
      </c>
      <c r="AT532" s="16" t="s">
        <v>148</v>
      </c>
      <c r="AU532" s="16" t="s">
        <v>153</v>
      </c>
      <c r="AY532" s="16" t="s">
        <v>147</v>
      </c>
      <c r="BE532" s="143">
        <f>IF(U532="základná",N532,0)</f>
        <v>0</v>
      </c>
      <c r="BF532" s="143">
        <f>IF(U532="znížená",N532,0)</f>
        <v>0</v>
      </c>
      <c r="BG532" s="143">
        <f>IF(U532="zákl. prenesená",N532,0)</f>
        <v>0</v>
      </c>
      <c r="BH532" s="143">
        <f>IF(U532="zníž. prenesená",N532,0)</f>
        <v>0</v>
      </c>
      <c r="BI532" s="143">
        <f>IF(U532="nulová",N532,0)</f>
        <v>0</v>
      </c>
      <c r="BJ532" s="16" t="s">
        <v>153</v>
      </c>
      <c r="BK532" s="144">
        <f>ROUND(L532*K532,3)</f>
        <v>0</v>
      </c>
      <c r="BL532" s="16" t="s">
        <v>227</v>
      </c>
      <c r="BM532" s="16" t="s">
        <v>883</v>
      </c>
    </row>
    <row r="533" spans="2:65" s="9" customFormat="1" ht="29.85" customHeight="1" x14ac:dyDescent="0.3">
      <c r="B533" s="123"/>
      <c r="C533" s="124"/>
      <c r="D533" s="133" t="s">
        <v>127</v>
      </c>
      <c r="E533" s="133"/>
      <c r="F533" s="133"/>
      <c r="G533" s="133"/>
      <c r="H533" s="133"/>
      <c r="I533" s="133"/>
      <c r="J533" s="133"/>
      <c r="K533" s="133"/>
      <c r="L533" s="133"/>
      <c r="M533" s="133"/>
      <c r="N533" s="230">
        <f>BK533</f>
        <v>0</v>
      </c>
      <c r="O533" s="231"/>
      <c r="P533" s="231"/>
      <c r="Q533" s="231"/>
      <c r="R533" s="126"/>
      <c r="T533" s="127"/>
      <c r="U533" s="124"/>
      <c r="V533" s="124"/>
      <c r="W533" s="128">
        <f>SUM(W534:W537)</f>
        <v>2.7792000000000003</v>
      </c>
      <c r="X533" s="124"/>
      <c r="Y533" s="128">
        <f>SUM(Y534:Y537)</f>
        <v>0</v>
      </c>
      <c r="Z533" s="124"/>
      <c r="AA533" s="129">
        <f>SUM(AA534:AA537)</f>
        <v>1.4400000000000001E-2</v>
      </c>
      <c r="AR533" s="130" t="s">
        <v>153</v>
      </c>
      <c r="AT533" s="131" t="s">
        <v>71</v>
      </c>
      <c r="AU533" s="131" t="s">
        <v>79</v>
      </c>
      <c r="AY533" s="130" t="s">
        <v>147</v>
      </c>
      <c r="BK533" s="132">
        <f>SUM(BK534:BK537)</f>
        <v>0</v>
      </c>
    </row>
    <row r="534" spans="2:65" s="1" customFormat="1" ht="31.5" customHeight="1" x14ac:dyDescent="0.3">
      <c r="B534" s="134"/>
      <c r="C534" s="135" t="s">
        <v>884</v>
      </c>
      <c r="D534" s="135" t="s">
        <v>148</v>
      </c>
      <c r="E534" s="136" t="s">
        <v>885</v>
      </c>
      <c r="F534" s="234" t="s">
        <v>886</v>
      </c>
      <c r="G534" s="222"/>
      <c r="H534" s="222"/>
      <c r="I534" s="222"/>
      <c r="J534" s="137" t="s">
        <v>196</v>
      </c>
      <c r="K534" s="138">
        <v>14.4</v>
      </c>
      <c r="L534" s="221">
        <v>0</v>
      </c>
      <c r="M534" s="222"/>
      <c r="N534" s="221">
        <f>ROUND(L534*K534,3)</f>
        <v>0</v>
      </c>
      <c r="O534" s="222"/>
      <c r="P534" s="222"/>
      <c r="Q534" s="222"/>
      <c r="R534" s="139"/>
      <c r="T534" s="140" t="s">
        <v>3</v>
      </c>
      <c r="U534" s="39" t="s">
        <v>39</v>
      </c>
      <c r="V534" s="141">
        <v>0.193</v>
      </c>
      <c r="W534" s="141">
        <f>V534*K534</f>
        <v>2.7792000000000003</v>
      </c>
      <c r="X534" s="141">
        <v>0</v>
      </c>
      <c r="Y534" s="141">
        <f>X534*K534</f>
        <v>0</v>
      </c>
      <c r="Z534" s="141">
        <v>1E-3</v>
      </c>
      <c r="AA534" s="142">
        <f>Z534*K534</f>
        <v>1.4400000000000001E-2</v>
      </c>
      <c r="AR534" s="16" t="s">
        <v>227</v>
      </c>
      <c r="AT534" s="16" t="s">
        <v>148</v>
      </c>
      <c r="AU534" s="16" t="s">
        <v>153</v>
      </c>
      <c r="AY534" s="16" t="s">
        <v>147</v>
      </c>
      <c r="BE534" s="143">
        <f>IF(U534="základná",N534,0)</f>
        <v>0</v>
      </c>
      <c r="BF534" s="143">
        <f>IF(U534="znížená",N534,0)</f>
        <v>0</v>
      </c>
      <c r="BG534" s="143">
        <f>IF(U534="zákl. prenesená",N534,0)</f>
        <v>0</v>
      </c>
      <c r="BH534" s="143">
        <f>IF(U534="zníž. prenesená",N534,0)</f>
        <v>0</v>
      </c>
      <c r="BI534" s="143">
        <f>IF(U534="nulová",N534,0)</f>
        <v>0</v>
      </c>
      <c r="BJ534" s="16" t="s">
        <v>153</v>
      </c>
      <c r="BK534" s="144">
        <f>ROUND(L534*K534,3)</f>
        <v>0</v>
      </c>
      <c r="BL534" s="16" t="s">
        <v>227</v>
      </c>
      <c r="BM534" s="16" t="s">
        <v>887</v>
      </c>
    </row>
    <row r="535" spans="2:65" s="10" customFormat="1" ht="22.5" customHeight="1" x14ac:dyDescent="0.3">
      <c r="B535" s="145"/>
      <c r="C535" s="146"/>
      <c r="D535" s="146"/>
      <c r="E535" s="147" t="s">
        <v>3</v>
      </c>
      <c r="F535" s="237" t="s">
        <v>888</v>
      </c>
      <c r="G535" s="238"/>
      <c r="H535" s="238"/>
      <c r="I535" s="238"/>
      <c r="J535" s="146"/>
      <c r="K535" s="148">
        <v>14.4</v>
      </c>
      <c r="L535" s="146"/>
      <c r="M535" s="146"/>
      <c r="N535" s="146"/>
      <c r="O535" s="146"/>
      <c r="P535" s="146"/>
      <c r="Q535" s="146"/>
      <c r="R535" s="149"/>
      <c r="T535" s="150"/>
      <c r="U535" s="146"/>
      <c r="V535" s="146"/>
      <c r="W535" s="146"/>
      <c r="X535" s="146"/>
      <c r="Y535" s="146"/>
      <c r="Z535" s="146"/>
      <c r="AA535" s="151"/>
      <c r="AT535" s="152" t="s">
        <v>156</v>
      </c>
      <c r="AU535" s="152" t="s">
        <v>153</v>
      </c>
      <c r="AV535" s="10" t="s">
        <v>153</v>
      </c>
      <c r="AW535" s="10" t="s">
        <v>29</v>
      </c>
      <c r="AX535" s="10" t="s">
        <v>72</v>
      </c>
      <c r="AY535" s="152" t="s">
        <v>147</v>
      </c>
    </row>
    <row r="536" spans="2:65" s="11" customFormat="1" ht="22.5" customHeight="1" x14ac:dyDescent="0.3">
      <c r="B536" s="153"/>
      <c r="C536" s="154"/>
      <c r="D536" s="154"/>
      <c r="E536" s="155" t="s">
        <v>3</v>
      </c>
      <c r="F536" s="239" t="s">
        <v>160</v>
      </c>
      <c r="G536" s="240"/>
      <c r="H536" s="240"/>
      <c r="I536" s="240"/>
      <c r="J536" s="154"/>
      <c r="K536" s="156">
        <v>14.4</v>
      </c>
      <c r="L536" s="154"/>
      <c r="M536" s="154"/>
      <c r="N536" s="154"/>
      <c r="O536" s="154"/>
      <c r="P536" s="154"/>
      <c r="Q536" s="154"/>
      <c r="R536" s="157"/>
      <c r="T536" s="158"/>
      <c r="U536" s="154"/>
      <c r="V536" s="154"/>
      <c r="W536" s="154"/>
      <c r="X536" s="154"/>
      <c r="Y536" s="154"/>
      <c r="Z536" s="154"/>
      <c r="AA536" s="159"/>
      <c r="AT536" s="160" t="s">
        <v>156</v>
      </c>
      <c r="AU536" s="160" t="s">
        <v>153</v>
      </c>
      <c r="AV536" s="11" t="s">
        <v>152</v>
      </c>
      <c r="AW536" s="11" t="s">
        <v>29</v>
      </c>
      <c r="AX536" s="11" t="s">
        <v>79</v>
      </c>
      <c r="AY536" s="160" t="s">
        <v>147</v>
      </c>
    </row>
    <row r="537" spans="2:65" s="1" customFormat="1" ht="31.5" customHeight="1" x14ac:dyDescent="0.3">
      <c r="B537" s="134"/>
      <c r="C537" s="135" t="s">
        <v>889</v>
      </c>
      <c r="D537" s="135" t="s">
        <v>148</v>
      </c>
      <c r="E537" s="136" t="s">
        <v>890</v>
      </c>
      <c r="F537" s="234" t="s">
        <v>891</v>
      </c>
      <c r="G537" s="222"/>
      <c r="H537" s="222"/>
      <c r="I537" s="222"/>
      <c r="J537" s="137" t="s">
        <v>191</v>
      </c>
      <c r="K537" s="138">
        <v>0</v>
      </c>
      <c r="L537" s="221">
        <v>0</v>
      </c>
      <c r="M537" s="222"/>
      <c r="N537" s="221">
        <f>ROUND(L537*K537,3)</f>
        <v>0</v>
      </c>
      <c r="O537" s="222"/>
      <c r="P537" s="222"/>
      <c r="Q537" s="222"/>
      <c r="R537" s="139"/>
      <c r="T537" s="140" t="s">
        <v>3</v>
      </c>
      <c r="U537" s="39" t="s">
        <v>39</v>
      </c>
      <c r="V537" s="141">
        <v>1.042</v>
      </c>
      <c r="W537" s="141">
        <f>V537*K537</f>
        <v>0</v>
      </c>
      <c r="X537" s="141">
        <v>0</v>
      </c>
      <c r="Y537" s="141">
        <f>X537*K537</f>
        <v>0</v>
      </c>
      <c r="Z537" s="141">
        <v>0</v>
      </c>
      <c r="AA537" s="142">
        <f>Z537*K537</f>
        <v>0</v>
      </c>
      <c r="AR537" s="16" t="s">
        <v>227</v>
      </c>
      <c r="AT537" s="16" t="s">
        <v>148</v>
      </c>
      <c r="AU537" s="16" t="s">
        <v>153</v>
      </c>
      <c r="AY537" s="16" t="s">
        <v>147</v>
      </c>
      <c r="BE537" s="143">
        <f>IF(U537="základná",N537,0)</f>
        <v>0</v>
      </c>
      <c r="BF537" s="143">
        <f>IF(U537="znížená",N537,0)</f>
        <v>0</v>
      </c>
      <c r="BG537" s="143">
        <f>IF(U537="zákl. prenesená",N537,0)</f>
        <v>0</v>
      </c>
      <c r="BH537" s="143">
        <f>IF(U537="zníž. prenesená",N537,0)</f>
        <v>0</v>
      </c>
      <c r="BI537" s="143">
        <f>IF(U537="nulová",N537,0)</f>
        <v>0</v>
      </c>
      <c r="BJ537" s="16" t="s">
        <v>153</v>
      </c>
      <c r="BK537" s="144">
        <f>ROUND(L537*K537,3)</f>
        <v>0</v>
      </c>
      <c r="BL537" s="16" t="s">
        <v>227</v>
      </c>
      <c r="BM537" s="16" t="s">
        <v>892</v>
      </c>
    </row>
    <row r="538" spans="2:65" s="9" customFormat="1" ht="29.85" customHeight="1" x14ac:dyDescent="0.3">
      <c r="B538" s="123"/>
      <c r="C538" s="124"/>
      <c r="D538" s="133" t="s">
        <v>128</v>
      </c>
      <c r="E538" s="133"/>
      <c r="F538" s="133"/>
      <c r="G538" s="133"/>
      <c r="H538" s="133"/>
      <c r="I538" s="133"/>
      <c r="J538" s="133"/>
      <c r="K538" s="133"/>
      <c r="L538" s="133"/>
      <c r="M538" s="133"/>
      <c r="N538" s="230">
        <f>BK538</f>
        <v>0</v>
      </c>
      <c r="O538" s="231"/>
      <c r="P538" s="231"/>
      <c r="Q538" s="231"/>
      <c r="R538" s="126"/>
      <c r="T538" s="127"/>
      <c r="U538" s="124"/>
      <c r="V538" s="124"/>
      <c r="W538" s="128">
        <f>SUM(W539:W543)</f>
        <v>45.575639000000002</v>
      </c>
      <c r="X538" s="124"/>
      <c r="Y538" s="128">
        <f>SUM(Y539:Y543)</f>
        <v>1.45497093</v>
      </c>
      <c r="Z538" s="124"/>
      <c r="AA538" s="129">
        <f>SUM(AA539:AA543)</f>
        <v>0</v>
      </c>
      <c r="AR538" s="130" t="s">
        <v>153</v>
      </c>
      <c r="AT538" s="131" t="s">
        <v>71</v>
      </c>
      <c r="AU538" s="131" t="s">
        <v>79</v>
      </c>
      <c r="AY538" s="130" t="s">
        <v>147</v>
      </c>
      <c r="BK538" s="132">
        <f>SUM(BK539:BK543)</f>
        <v>0</v>
      </c>
    </row>
    <row r="539" spans="2:65" s="1" customFormat="1" ht="31.5" customHeight="1" x14ac:dyDescent="0.3">
      <c r="B539" s="134"/>
      <c r="C539" s="135" t="s">
        <v>893</v>
      </c>
      <c r="D539" s="135" t="s">
        <v>148</v>
      </c>
      <c r="E539" s="136" t="s">
        <v>894</v>
      </c>
      <c r="F539" s="234" t="s">
        <v>895</v>
      </c>
      <c r="G539" s="222"/>
      <c r="H539" s="222"/>
      <c r="I539" s="222"/>
      <c r="J539" s="137" t="s">
        <v>196</v>
      </c>
      <c r="K539" s="138">
        <v>23.260999999999999</v>
      </c>
      <c r="L539" s="221">
        <v>0</v>
      </c>
      <c r="M539" s="222"/>
      <c r="N539" s="221">
        <f>ROUND(L539*K539,3)</f>
        <v>0</v>
      </c>
      <c r="O539" s="222"/>
      <c r="P539" s="222"/>
      <c r="Q539" s="222"/>
      <c r="R539" s="139"/>
      <c r="T539" s="140" t="s">
        <v>3</v>
      </c>
      <c r="U539" s="39" t="s">
        <v>39</v>
      </c>
      <c r="V539" s="141">
        <v>1.879</v>
      </c>
      <c r="W539" s="141">
        <f>V539*K539</f>
        <v>43.707419000000002</v>
      </c>
      <c r="X539" s="141">
        <v>4.113E-2</v>
      </c>
      <c r="Y539" s="141">
        <f>X539*K539</f>
        <v>0.95672492999999992</v>
      </c>
      <c r="Z539" s="141">
        <v>0</v>
      </c>
      <c r="AA539" s="142">
        <f>Z539*K539</f>
        <v>0</v>
      </c>
      <c r="AR539" s="16" t="s">
        <v>227</v>
      </c>
      <c r="AT539" s="16" t="s">
        <v>148</v>
      </c>
      <c r="AU539" s="16" t="s">
        <v>153</v>
      </c>
      <c r="AY539" s="16" t="s">
        <v>147</v>
      </c>
      <c r="BE539" s="143">
        <f>IF(U539="základná",N539,0)</f>
        <v>0</v>
      </c>
      <c r="BF539" s="143">
        <f>IF(U539="znížená",N539,0)</f>
        <v>0</v>
      </c>
      <c r="BG539" s="143">
        <f>IF(U539="zákl. prenesená",N539,0)</f>
        <v>0</v>
      </c>
      <c r="BH539" s="143">
        <f>IF(U539="zníž. prenesená",N539,0)</f>
        <v>0</v>
      </c>
      <c r="BI539" s="143">
        <f>IF(U539="nulová",N539,0)</f>
        <v>0</v>
      </c>
      <c r="BJ539" s="16" t="s">
        <v>153</v>
      </c>
      <c r="BK539" s="144">
        <f>ROUND(L539*K539,3)</f>
        <v>0</v>
      </c>
      <c r="BL539" s="16" t="s">
        <v>227</v>
      </c>
      <c r="BM539" s="16" t="s">
        <v>896</v>
      </c>
    </row>
    <row r="540" spans="2:65" s="10" customFormat="1" ht="31.5" customHeight="1" x14ac:dyDescent="0.3">
      <c r="B540" s="145"/>
      <c r="C540" s="146"/>
      <c r="D540" s="146"/>
      <c r="E540" s="147" t="s">
        <v>3</v>
      </c>
      <c r="F540" s="237" t="s">
        <v>505</v>
      </c>
      <c r="G540" s="238"/>
      <c r="H540" s="238"/>
      <c r="I540" s="238"/>
      <c r="J540" s="146"/>
      <c r="K540" s="148">
        <v>23.260999999999999</v>
      </c>
      <c r="L540" s="146"/>
      <c r="M540" s="146"/>
      <c r="N540" s="146"/>
      <c r="O540" s="146"/>
      <c r="P540" s="146"/>
      <c r="Q540" s="146"/>
      <c r="R540" s="149"/>
      <c r="T540" s="150"/>
      <c r="U540" s="146"/>
      <c r="V540" s="146"/>
      <c r="W540" s="146"/>
      <c r="X540" s="146"/>
      <c r="Y540" s="146"/>
      <c r="Z540" s="146"/>
      <c r="AA540" s="151"/>
      <c r="AT540" s="152" t="s">
        <v>156</v>
      </c>
      <c r="AU540" s="152" t="s">
        <v>153</v>
      </c>
      <c r="AV540" s="10" t="s">
        <v>153</v>
      </c>
      <c r="AW540" s="10" t="s">
        <v>29</v>
      </c>
      <c r="AX540" s="10" t="s">
        <v>72</v>
      </c>
      <c r="AY540" s="152" t="s">
        <v>147</v>
      </c>
    </row>
    <row r="541" spans="2:65" s="11" customFormat="1" ht="22.5" customHeight="1" x14ac:dyDescent="0.3">
      <c r="B541" s="153"/>
      <c r="C541" s="154"/>
      <c r="D541" s="154"/>
      <c r="E541" s="155" t="s">
        <v>3</v>
      </c>
      <c r="F541" s="239" t="s">
        <v>160</v>
      </c>
      <c r="G541" s="240"/>
      <c r="H541" s="240"/>
      <c r="I541" s="240"/>
      <c r="J541" s="154"/>
      <c r="K541" s="156">
        <v>23.260999999999999</v>
      </c>
      <c r="L541" s="154"/>
      <c r="M541" s="154"/>
      <c r="N541" s="154"/>
      <c r="O541" s="154"/>
      <c r="P541" s="154"/>
      <c r="Q541" s="154"/>
      <c r="R541" s="157"/>
      <c r="T541" s="158"/>
      <c r="U541" s="154"/>
      <c r="V541" s="154"/>
      <c r="W541" s="154"/>
      <c r="X541" s="154"/>
      <c r="Y541" s="154"/>
      <c r="Z541" s="154"/>
      <c r="AA541" s="159"/>
      <c r="AT541" s="160" t="s">
        <v>156</v>
      </c>
      <c r="AU541" s="160" t="s">
        <v>153</v>
      </c>
      <c r="AV541" s="11" t="s">
        <v>152</v>
      </c>
      <c r="AW541" s="11" t="s">
        <v>29</v>
      </c>
      <c r="AX541" s="11" t="s">
        <v>79</v>
      </c>
      <c r="AY541" s="160" t="s">
        <v>147</v>
      </c>
    </row>
    <row r="542" spans="2:65" s="1" customFormat="1" ht="31.5" customHeight="1" x14ac:dyDescent="0.3">
      <c r="B542" s="134"/>
      <c r="C542" s="169" t="s">
        <v>897</v>
      </c>
      <c r="D542" s="169" t="s">
        <v>188</v>
      </c>
      <c r="E542" s="170" t="s">
        <v>898</v>
      </c>
      <c r="F542" s="241" t="s">
        <v>899</v>
      </c>
      <c r="G542" s="242"/>
      <c r="H542" s="242"/>
      <c r="I542" s="242"/>
      <c r="J542" s="171" t="s">
        <v>196</v>
      </c>
      <c r="K542" s="172">
        <v>23.725999999999999</v>
      </c>
      <c r="L542" s="243">
        <v>0</v>
      </c>
      <c r="M542" s="242"/>
      <c r="N542" s="243">
        <f>ROUND(L542*K542,3)</f>
        <v>0</v>
      </c>
      <c r="O542" s="222"/>
      <c r="P542" s="222"/>
      <c r="Q542" s="222"/>
      <c r="R542" s="139"/>
      <c r="T542" s="140" t="s">
        <v>3</v>
      </c>
      <c r="U542" s="39" t="s">
        <v>39</v>
      </c>
      <c r="V542" s="141">
        <v>0</v>
      </c>
      <c r="W542" s="141">
        <f>V542*K542</f>
        <v>0</v>
      </c>
      <c r="X542" s="141">
        <v>2.1000000000000001E-2</v>
      </c>
      <c r="Y542" s="141">
        <f>X542*K542</f>
        <v>0.49824600000000002</v>
      </c>
      <c r="Z542" s="141">
        <v>0</v>
      </c>
      <c r="AA542" s="142">
        <f>Z542*K542</f>
        <v>0</v>
      </c>
      <c r="AR542" s="16" t="s">
        <v>300</v>
      </c>
      <c r="AT542" s="16" t="s">
        <v>188</v>
      </c>
      <c r="AU542" s="16" t="s">
        <v>153</v>
      </c>
      <c r="AY542" s="16" t="s">
        <v>147</v>
      </c>
      <c r="BE542" s="143">
        <f>IF(U542="základná",N542,0)</f>
        <v>0</v>
      </c>
      <c r="BF542" s="143">
        <f>IF(U542="znížená",N542,0)</f>
        <v>0</v>
      </c>
      <c r="BG542" s="143">
        <f>IF(U542="zákl. prenesená",N542,0)</f>
        <v>0</v>
      </c>
      <c r="BH542" s="143">
        <f>IF(U542="zníž. prenesená",N542,0)</f>
        <v>0</v>
      </c>
      <c r="BI542" s="143">
        <f>IF(U542="nulová",N542,0)</f>
        <v>0</v>
      </c>
      <c r="BJ542" s="16" t="s">
        <v>153</v>
      </c>
      <c r="BK542" s="144">
        <f>ROUND(L542*K542,3)</f>
        <v>0</v>
      </c>
      <c r="BL542" s="16" t="s">
        <v>227</v>
      </c>
      <c r="BM542" s="16" t="s">
        <v>900</v>
      </c>
    </row>
    <row r="543" spans="2:65" s="1" customFormat="1" ht="31.5" customHeight="1" x14ac:dyDescent="0.3">
      <c r="B543" s="134"/>
      <c r="C543" s="135" t="s">
        <v>901</v>
      </c>
      <c r="D543" s="135" t="s">
        <v>148</v>
      </c>
      <c r="E543" s="136" t="s">
        <v>902</v>
      </c>
      <c r="F543" s="234" t="s">
        <v>903</v>
      </c>
      <c r="G543" s="222"/>
      <c r="H543" s="222"/>
      <c r="I543" s="222"/>
      <c r="J543" s="137" t="s">
        <v>191</v>
      </c>
      <c r="K543" s="138">
        <v>1.4550000000000001</v>
      </c>
      <c r="L543" s="221">
        <v>0</v>
      </c>
      <c r="M543" s="222"/>
      <c r="N543" s="221">
        <f>ROUND(L543*K543,3)</f>
        <v>0</v>
      </c>
      <c r="O543" s="222"/>
      <c r="P543" s="222"/>
      <c r="Q543" s="222"/>
      <c r="R543" s="139"/>
      <c r="T543" s="140" t="s">
        <v>3</v>
      </c>
      <c r="U543" s="39" t="s">
        <v>39</v>
      </c>
      <c r="V543" s="141">
        <v>1.284</v>
      </c>
      <c r="W543" s="141">
        <f>V543*K543</f>
        <v>1.8682200000000002</v>
      </c>
      <c r="X543" s="141">
        <v>0</v>
      </c>
      <c r="Y543" s="141">
        <f>X543*K543</f>
        <v>0</v>
      </c>
      <c r="Z543" s="141">
        <v>0</v>
      </c>
      <c r="AA543" s="142">
        <f>Z543*K543</f>
        <v>0</v>
      </c>
      <c r="AR543" s="16" t="s">
        <v>227</v>
      </c>
      <c r="AT543" s="16" t="s">
        <v>148</v>
      </c>
      <c r="AU543" s="16" t="s">
        <v>153</v>
      </c>
      <c r="AY543" s="16" t="s">
        <v>147</v>
      </c>
      <c r="BE543" s="143">
        <f>IF(U543="základná",N543,0)</f>
        <v>0</v>
      </c>
      <c r="BF543" s="143">
        <f>IF(U543="znížená",N543,0)</f>
        <v>0</v>
      </c>
      <c r="BG543" s="143">
        <f>IF(U543="zákl. prenesená",N543,0)</f>
        <v>0</v>
      </c>
      <c r="BH543" s="143">
        <f>IF(U543="zníž. prenesená",N543,0)</f>
        <v>0</v>
      </c>
      <c r="BI543" s="143">
        <f>IF(U543="nulová",N543,0)</f>
        <v>0</v>
      </c>
      <c r="BJ543" s="16" t="s">
        <v>153</v>
      </c>
      <c r="BK543" s="144">
        <f>ROUND(L543*K543,3)</f>
        <v>0</v>
      </c>
      <c r="BL543" s="16" t="s">
        <v>227</v>
      </c>
      <c r="BM543" s="16" t="s">
        <v>904</v>
      </c>
    </row>
    <row r="544" spans="2:65" s="9" customFormat="1" ht="29.85" customHeight="1" x14ac:dyDescent="0.3">
      <c r="B544" s="123"/>
      <c r="C544" s="124"/>
      <c r="D544" s="133" t="s">
        <v>129</v>
      </c>
      <c r="E544" s="133"/>
      <c r="F544" s="133"/>
      <c r="G544" s="133"/>
      <c r="H544" s="133"/>
      <c r="I544" s="133"/>
      <c r="J544" s="133"/>
      <c r="K544" s="133"/>
      <c r="L544" s="133"/>
      <c r="M544" s="133"/>
      <c r="N544" s="230">
        <f>BK544</f>
        <v>0</v>
      </c>
      <c r="O544" s="231"/>
      <c r="P544" s="231"/>
      <c r="Q544" s="231"/>
      <c r="R544" s="126"/>
      <c r="T544" s="127"/>
      <c r="U544" s="124"/>
      <c r="V544" s="124"/>
      <c r="W544" s="128">
        <f>SUM(W545:W548)</f>
        <v>86.168325199999984</v>
      </c>
      <c r="X544" s="124"/>
      <c r="Y544" s="128">
        <f>SUM(Y545:Y548)</f>
        <v>0.15321137000000001</v>
      </c>
      <c r="Z544" s="124"/>
      <c r="AA544" s="129">
        <f>SUM(AA545:AA548)</f>
        <v>0</v>
      </c>
      <c r="AR544" s="130" t="s">
        <v>153</v>
      </c>
      <c r="AT544" s="131" t="s">
        <v>71</v>
      </c>
      <c r="AU544" s="131" t="s">
        <v>79</v>
      </c>
      <c r="AY544" s="130" t="s">
        <v>147</v>
      </c>
      <c r="BK544" s="132">
        <f>SUM(BK545:BK548)</f>
        <v>0</v>
      </c>
    </row>
    <row r="545" spans="2:65" s="1" customFormat="1" ht="31.5" customHeight="1" x14ac:dyDescent="0.3">
      <c r="B545" s="134"/>
      <c r="C545" s="135" t="s">
        <v>905</v>
      </c>
      <c r="D545" s="135" t="s">
        <v>148</v>
      </c>
      <c r="E545" s="136" t="s">
        <v>906</v>
      </c>
      <c r="F545" s="234" t="s">
        <v>907</v>
      </c>
      <c r="G545" s="222"/>
      <c r="H545" s="222"/>
      <c r="I545" s="222"/>
      <c r="J545" s="137" t="s">
        <v>196</v>
      </c>
      <c r="K545" s="138">
        <v>469.69299999999998</v>
      </c>
      <c r="L545" s="221">
        <v>0</v>
      </c>
      <c r="M545" s="222"/>
      <c r="N545" s="221">
        <f>ROUND(L545*K545,3)</f>
        <v>0</v>
      </c>
      <c r="O545" s="222"/>
      <c r="P545" s="222"/>
      <c r="Q545" s="222"/>
      <c r="R545" s="139"/>
      <c r="T545" s="140" t="s">
        <v>3</v>
      </c>
      <c r="U545" s="39" t="s">
        <v>39</v>
      </c>
      <c r="V545" s="141">
        <v>0.182</v>
      </c>
      <c r="W545" s="141">
        <f>V545*K545</f>
        <v>85.484125999999989</v>
      </c>
      <c r="X545" s="141">
        <v>3.2000000000000003E-4</v>
      </c>
      <c r="Y545" s="141">
        <f>X545*K545</f>
        <v>0.15030176000000001</v>
      </c>
      <c r="Z545" s="141">
        <v>0</v>
      </c>
      <c r="AA545" s="142">
        <f>Z545*K545</f>
        <v>0</v>
      </c>
      <c r="AR545" s="16" t="s">
        <v>227</v>
      </c>
      <c r="AT545" s="16" t="s">
        <v>148</v>
      </c>
      <c r="AU545" s="16" t="s">
        <v>153</v>
      </c>
      <c r="AY545" s="16" t="s">
        <v>147</v>
      </c>
      <c r="BE545" s="143">
        <f>IF(U545="základná",N545,0)</f>
        <v>0</v>
      </c>
      <c r="BF545" s="143">
        <f>IF(U545="znížená",N545,0)</f>
        <v>0</v>
      </c>
      <c r="BG545" s="143">
        <f>IF(U545="zákl. prenesená",N545,0)</f>
        <v>0</v>
      </c>
      <c r="BH545" s="143">
        <f>IF(U545="zníž. prenesená",N545,0)</f>
        <v>0</v>
      </c>
      <c r="BI545" s="143">
        <f>IF(U545="nulová",N545,0)</f>
        <v>0</v>
      </c>
      <c r="BJ545" s="16" t="s">
        <v>153</v>
      </c>
      <c r="BK545" s="144">
        <f>ROUND(L545*K545,3)</f>
        <v>0</v>
      </c>
      <c r="BL545" s="16" t="s">
        <v>227</v>
      </c>
      <c r="BM545" s="16" t="s">
        <v>908</v>
      </c>
    </row>
    <row r="546" spans="2:65" s="10" customFormat="1" ht="31.5" customHeight="1" x14ac:dyDescent="0.3">
      <c r="B546" s="145"/>
      <c r="C546" s="146"/>
      <c r="D546" s="146"/>
      <c r="E546" s="147" t="s">
        <v>3</v>
      </c>
      <c r="F546" s="237" t="s">
        <v>909</v>
      </c>
      <c r="G546" s="238"/>
      <c r="H546" s="238"/>
      <c r="I546" s="238"/>
      <c r="J546" s="146"/>
      <c r="K546" s="148">
        <v>469.69299999999998</v>
      </c>
      <c r="L546" s="146"/>
      <c r="M546" s="146"/>
      <c r="N546" s="146"/>
      <c r="O546" s="146"/>
      <c r="P546" s="146"/>
      <c r="Q546" s="146"/>
      <c r="R546" s="149"/>
      <c r="T546" s="150"/>
      <c r="U546" s="146"/>
      <c r="V546" s="146"/>
      <c r="W546" s="146"/>
      <c r="X546" s="146"/>
      <c r="Y546" s="146"/>
      <c r="Z546" s="146"/>
      <c r="AA546" s="151"/>
      <c r="AT546" s="152" t="s">
        <v>156</v>
      </c>
      <c r="AU546" s="152" t="s">
        <v>153</v>
      </c>
      <c r="AV546" s="10" t="s">
        <v>153</v>
      </c>
      <c r="AW546" s="10" t="s">
        <v>29</v>
      </c>
      <c r="AX546" s="10" t="s">
        <v>72</v>
      </c>
      <c r="AY546" s="152" t="s">
        <v>147</v>
      </c>
    </row>
    <row r="547" spans="2:65" s="11" customFormat="1" ht="22.5" customHeight="1" x14ac:dyDescent="0.3">
      <c r="B547" s="153"/>
      <c r="C547" s="154"/>
      <c r="D547" s="154"/>
      <c r="E547" s="155" t="s">
        <v>3</v>
      </c>
      <c r="F547" s="239" t="s">
        <v>160</v>
      </c>
      <c r="G547" s="240"/>
      <c r="H547" s="240"/>
      <c r="I547" s="240"/>
      <c r="J547" s="154"/>
      <c r="K547" s="156">
        <v>469.69299999999998</v>
      </c>
      <c r="L547" s="154"/>
      <c r="M547" s="154"/>
      <c r="N547" s="154"/>
      <c r="O547" s="154"/>
      <c r="P547" s="154"/>
      <c r="Q547" s="154"/>
      <c r="R547" s="157"/>
      <c r="T547" s="158"/>
      <c r="U547" s="154"/>
      <c r="V547" s="154"/>
      <c r="W547" s="154"/>
      <c r="X547" s="154"/>
      <c r="Y547" s="154"/>
      <c r="Z547" s="154"/>
      <c r="AA547" s="159"/>
      <c r="AT547" s="160" t="s">
        <v>156</v>
      </c>
      <c r="AU547" s="160" t="s">
        <v>153</v>
      </c>
      <c r="AV547" s="11" t="s">
        <v>152</v>
      </c>
      <c r="AW547" s="11" t="s">
        <v>29</v>
      </c>
      <c r="AX547" s="11" t="s">
        <v>79</v>
      </c>
      <c r="AY547" s="160" t="s">
        <v>147</v>
      </c>
    </row>
    <row r="548" spans="2:65" s="1" customFormat="1" ht="31.5" customHeight="1" x14ac:dyDescent="0.3">
      <c r="B548" s="134"/>
      <c r="C548" s="135" t="s">
        <v>910</v>
      </c>
      <c r="D548" s="135" t="s">
        <v>148</v>
      </c>
      <c r="E548" s="136" t="s">
        <v>911</v>
      </c>
      <c r="F548" s="234" t="s">
        <v>912</v>
      </c>
      <c r="G548" s="222"/>
      <c r="H548" s="222"/>
      <c r="I548" s="222"/>
      <c r="J548" s="137" t="s">
        <v>196</v>
      </c>
      <c r="K548" s="138">
        <v>8.8170000000000002</v>
      </c>
      <c r="L548" s="221">
        <v>0</v>
      </c>
      <c r="M548" s="222"/>
      <c r="N548" s="221">
        <f>ROUND(L548*K548,3)</f>
        <v>0</v>
      </c>
      <c r="O548" s="222"/>
      <c r="P548" s="222"/>
      <c r="Q548" s="222"/>
      <c r="R548" s="139"/>
      <c r="T548" s="140" t="s">
        <v>3</v>
      </c>
      <c r="U548" s="39" t="s">
        <v>39</v>
      </c>
      <c r="V548" s="141">
        <v>7.7600000000000002E-2</v>
      </c>
      <c r="W548" s="141">
        <f>V548*K548</f>
        <v>0.68419920000000001</v>
      </c>
      <c r="X548" s="141">
        <v>3.3E-4</v>
      </c>
      <c r="Y548" s="141">
        <f>X548*K548</f>
        <v>2.90961E-3</v>
      </c>
      <c r="Z548" s="141">
        <v>0</v>
      </c>
      <c r="AA548" s="142">
        <f>Z548*K548</f>
        <v>0</v>
      </c>
      <c r="AR548" s="16" t="s">
        <v>227</v>
      </c>
      <c r="AT548" s="16" t="s">
        <v>148</v>
      </c>
      <c r="AU548" s="16" t="s">
        <v>153</v>
      </c>
      <c r="AY548" s="16" t="s">
        <v>147</v>
      </c>
      <c r="BE548" s="143">
        <f>IF(U548="základná",N548,0)</f>
        <v>0</v>
      </c>
      <c r="BF548" s="143">
        <f>IF(U548="znížená",N548,0)</f>
        <v>0</v>
      </c>
      <c r="BG548" s="143">
        <f>IF(U548="zákl. prenesená",N548,0)</f>
        <v>0</v>
      </c>
      <c r="BH548" s="143">
        <f>IF(U548="zníž. prenesená",N548,0)</f>
        <v>0</v>
      </c>
      <c r="BI548" s="143">
        <f>IF(U548="nulová",N548,0)</f>
        <v>0</v>
      </c>
      <c r="BJ548" s="16" t="s">
        <v>153</v>
      </c>
      <c r="BK548" s="144">
        <f>ROUND(L548*K548,3)</f>
        <v>0</v>
      </c>
      <c r="BL548" s="16" t="s">
        <v>227</v>
      </c>
      <c r="BM548" s="16" t="s">
        <v>913</v>
      </c>
    </row>
    <row r="549" spans="2:65" s="9" customFormat="1" ht="29.85" customHeight="1" x14ac:dyDescent="0.3">
      <c r="B549" s="123"/>
      <c r="C549" s="124"/>
      <c r="D549" s="133" t="s">
        <v>130</v>
      </c>
      <c r="E549" s="133"/>
      <c r="F549" s="133"/>
      <c r="G549" s="133"/>
      <c r="H549" s="133"/>
      <c r="I549" s="133"/>
      <c r="J549" s="133"/>
      <c r="K549" s="133"/>
      <c r="L549" s="133"/>
      <c r="M549" s="133"/>
      <c r="N549" s="230">
        <f>BK549</f>
        <v>0</v>
      </c>
      <c r="O549" s="231"/>
      <c r="P549" s="231"/>
      <c r="Q549" s="231"/>
      <c r="R549" s="126"/>
      <c r="T549" s="127"/>
      <c r="U549" s="124"/>
      <c r="V549" s="124"/>
      <c r="W549" s="128">
        <f>SUM(W550:W552)</f>
        <v>2.6739750999999998</v>
      </c>
      <c r="X549" s="124"/>
      <c r="Y549" s="128">
        <f>SUM(Y550:Y552)</f>
        <v>9.8322700000000006E-3</v>
      </c>
      <c r="Z549" s="124"/>
      <c r="AA549" s="129">
        <f>SUM(AA550:AA552)</f>
        <v>0</v>
      </c>
      <c r="AR549" s="130" t="s">
        <v>153</v>
      </c>
      <c r="AT549" s="131" t="s">
        <v>71</v>
      </c>
      <c r="AU549" s="131" t="s">
        <v>79</v>
      </c>
      <c r="AY549" s="130" t="s">
        <v>147</v>
      </c>
      <c r="BK549" s="132">
        <f>SUM(BK550:BK552)</f>
        <v>0</v>
      </c>
    </row>
    <row r="550" spans="2:65" s="1" customFormat="1" ht="31.5" customHeight="1" x14ac:dyDescent="0.3">
      <c r="B550" s="134"/>
      <c r="C550" s="135" t="s">
        <v>914</v>
      </c>
      <c r="D550" s="135" t="s">
        <v>148</v>
      </c>
      <c r="E550" s="136" t="s">
        <v>915</v>
      </c>
      <c r="F550" s="234" t="s">
        <v>916</v>
      </c>
      <c r="G550" s="222"/>
      <c r="H550" s="222"/>
      <c r="I550" s="222"/>
      <c r="J550" s="137" t="s">
        <v>196</v>
      </c>
      <c r="K550" s="138">
        <v>31.716999999999999</v>
      </c>
      <c r="L550" s="221">
        <v>0</v>
      </c>
      <c r="M550" s="222"/>
      <c r="N550" s="221">
        <f>ROUND(L550*K550,3)</f>
        <v>0</v>
      </c>
      <c r="O550" s="222"/>
      <c r="P550" s="222"/>
      <c r="Q550" s="222"/>
      <c r="R550" s="139"/>
      <c r="T550" s="140" t="s">
        <v>3</v>
      </c>
      <c r="U550" s="39" t="s">
        <v>39</v>
      </c>
      <c r="V550" s="141">
        <v>0.03</v>
      </c>
      <c r="W550" s="141">
        <f>V550*K550</f>
        <v>0.95150999999999997</v>
      </c>
      <c r="X550" s="141">
        <v>1E-4</v>
      </c>
      <c r="Y550" s="141">
        <f>X550*K550</f>
        <v>3.1717E-3</v>
      </c>
      <c r="Z550" s="141">
        <v>0</v>
      </c>
      <c r="AA550" s="142">
        <f>Z550*K550</f>
        <v>0</v>
      </c>
      <c r="AR550" s="16" t="s">
        <v>227</v>
      </c>
      <c r="AT550" s="16" t="s">
        <v>148</v>
      </c>
      <c r="AU550" s="16" t="s">
        <v>153</v>
      </c>
      <c r="AY550" s="16" t="s">
        <v>147</v>
      </c>
      <c r="BE550" s="143">
        <f>IF(U550="základná",N550,0)</f>
        <v>0</v>
      </c>
      <c r="BF550" s="143">
        <f>IF(U550="znížená",N550,0)</f>
        <v>0</v>
      </c>
      <c r="BG550" s="143">
        <f>IF(U550="zákl. prenesená",N550,0)</f>
        <v>0</v>
      </c>
      <c r="BH550" s="143">
        <f>IF(U550="zníž. prenesená",N550,0)</f>
        <v>0</v>
      </c>
      <c r="BI550" s="143">
        <f>IF(U550="nulová",N550,0)</f>
        <v>0</v>
      </c>
      <c r="BJ550" s="16" t="s">
        <v>153</v>
      </c>
      <c r="BK550" s="144">
        <f>ROUND(L550*K550,3)</f>
        <v>0</v>
      </c>
      <c r="BL550" s="16" t="s">
        <v>227</v>
      </c>
      <c r="BM550" s="16" t="s">
        <v>917</v>
      </c>
    </row>
    <row r="551" spans="2:65" s="1" customFormat="1" ht="31.5" customHeight="1" x14ac:dyDescent="0.3">
      <c r="B551" s="134"/>
      <c r="C551" s="135" t="s">
        <v>918</v>
      </c>
      <c r="D551" s="135" t="s">
        <v>148</v>
      </c>
      <c r="E551" s="136" t="s">
        <v>919</v>
      </c>
      <c r="F551" s="234" t="s">
        <v>920</v>
      </c>
      <c r="G551" s="222"/>
      <c r="H551" s="222"/>
      <c r="I551" s="222"/>
      <c r="J551" s="137" t="s">
        <v>196</v>
      </c>
      <c r="K551" s="138">
        <v>8.8170000000000002</v>
      </c>
      <c r="L551" s="221">
        <v>0</v>
      </c>
      <c r="M551" s="222"/>
      <c r="N551" s="221">
        <f>ROUND(L551*K551,3)</f>
        <v>0</v>
      </c>
      <c r="O551" s="222"/>
      <c r="P551" s="222"/>
      <c r="Q551" s="222"/>
      <c r="R551" s="139"/>
      <c r="T551" s="140" t="s">
        <v>3</v>
      </c>
      <c r="U551" s="39" t="s">
        <v>39</v>
      </c>
      <c r="V551" s="141">
        <v>8.3000000000000001E-3</v>
      </c>
      <c r="W551" s="141">
        <f>V551*K551</f>
        <v>7.3181099999999999E-2</v>
      </c>
      <c r="X551" s="141">
        <v>0</v>
      </c>
      <c r="Y551" s="141">
        <f>X551*K551</f>
        <v>0</v>
      </c>
      <c r="Z551" s="141">
        <v>0</v>
      </c>
      <c r="AA551" s="142">
        <f>Z551*K551</f>
        <v>0</v>
      </c>
      <c r="AR551" s="16" t="s">
        <v>227</v>
      </c>
      <c r="AT551" s="16" t="s">
        <v>148</v>
      </c>
      <c r="AU551" s="16" t="s">
        <v>153</v>
      </c>
      <c r="AY551" s="16" t="s">
        <v>147</v>
      </c>
      <c r="BE551" s="143">
        <f>IF(U551="základná",N551,0)</f>
        <v>0</v>
      </c>
      <c r="BF551" s="143">
        <f>IF(U551="znížená",N551,0)</f>
        <v>0</v>
      </c>
      <c r="BG551" s="143">
        <f>IF(U551="zákl. prenesená",N551,0)</f>
        <v>0</v>
      </c>
      <c r="BH551" s="143">
        <f>IF(U551="zníž. prenesená",N551,0)</f>
        <v>0</v>
      </c>
      <c r="BI551" s="143">
        <f>IF(U551="nulová",N551,0)</f>
        <v>0</v>
      </c>
      <c r="BJ551" s="16" t="s">
        <v>153</v>
      </c>
      <c r="BK551" s="144">
        <f>ROUND(L551*K551,3)</f>
        <v>0</v>
      </c>
      <c r="BL551" s="16" t="s">
        <v>227</v>
      </c>
      <c r="BM551" s="16" t="s">
        <v>921</v>
      </c>
    </row>
    <row r="552" spans="2:65" s="1" customFormat="1" ht="44.25" customHeight="1" x14ac:dyDescent="0.3">
      <c r="B552" s="134"/>
      <c r="C552" s="135" t="s">
        <v>922</v>
      </c>
      <c r="D552" s="135" t="s">
        <v>148</v>
      </c>
      <c r="E552" s="136" t="s">
        <v>923</v>
      </c>
      <c r="F552" s="234" t="s">
        <v>924</v>
      </c>
      <c r="G552" s="222"/>
      <c r="H552" s="222"/>
      <c r="I552" s="222"/>
      <c r="J552" s="137" t="s">
        <v>196</v>
      </c>
      <c r="K552" s="138">
        <v>31.716999999999999</v>
      </c>
      <c r="L552" s="221">
        <v>0</v>
      </c>
      <c r="M552" s="222"/>
      <c r="N552" s="221">
        <f>ROUND(L552*K552,3)</f>
        <v>0</v>
      </c>
      <c r="O552" s="222"/>
      <c r="P552" s="222"/>
      <c r="Q552" s="222"/>
      <c r="R552" s="139"/>
      <c r="T552" s="140" t="s">
        <v>3</v>
      </c>
      <c r="U552" s="39" t="s">
        <v>39</v>
      </c>
      <c r="V552" s="141">
        <v>5.1999999999999998E-2</v>
      </c>
      <c r="W552" s="141">
        <f>V552*K552</f>
        <v>1.6492839999999998</v>
      </c>
      <c r="X552" s="141">
        <v>2.1000000000000001E-4</v>
      </c>
      <c r="Y552" s="141">
        <f>X552*K552</f>
        <v>6.6605700000000002E-3</v>
      </c>
      <c r="Z552" s="141">
        <v>0</v>
      </c>
      <c r="AA552" s="142">
        <f>Z552*K552</f>
        <v>0</v>
      </c>
      <c r="AR552" s="16" t="s">
        <v>227</v>
      </c>
      <c r="AT552" s="16" t="s">
        <v>148</v>
      </c>
      <c r="AU552" s="16" t="s">
        <v>153</v>
      </c>
      <c r="AY552" s="16" t="s">
        <v>147</v>
      </c>
      <c r="BE552" s="143">
        <f>IF(U552="základná",N552,0)</f>
        <v>0</v>
      </c>
      <c r="BF552" s="143">
        <f>IF(U552="znížená",N552,0)</f>
        <v>0</v>
      </c>
      <c r="BG552" s="143">
        <f>IF(U552="zákl. prenesená",N552,0)</f>
        <v>0</v>
      </c>
      <c r="BH552" s="143">
        <f>IF(U552="zníž. prenesená",N552,0)</f>
        <v>0</v>
      </c>
      <c r="BI552" s="143">
        <f>IF(U552="nulová",N552,0)</f>
        <v>0</v>
      </c>
      <c r="BJ552" s="16" t="s">
        <v>153</v>
      </c>
      <c r="BK552" s="144">
        <f>ROUND(L552*K552,3)</f>
        <v>0</v>
      </c>
      <c r="BL552" s="16" t="s">
        <v>227</v>
      </c>
      <c r="BM552" s="16" t="s">
        <v>925</v>
      </c>
    </row>
    <row r="553" spans="2:65" s="9" customFormat="1" ht="37.35" customHeight="1" x14ac:dyDescent="0.35">
      <c r="B553" s="123"/>
      <c r="C553" s="124"/>
      <c r="D553" s="125" t="s">
        <v>131</v>
      </c>
      <c r="E553" s="125"/>
      <c r="F553" s="125"/>
      <c r="G553" s="125"/>
      <c r="H553" s="125"/>
      <c r="I553" s="125"/>
      <c r="J553" s="125"/>
      <c r="K553" s="125"/>
      <c r="L553" s="125"/>
      <c r="M553" s="125"/>
      <c r="N553" s="235">
        <f>BK553</f>
        <v>0</v>
      </c>
      <c r="O553" s="236"/>
      <c r="P553" s="236"/>
      <c r="Q553" s="236"/>
      <c r="R553" s="126"/>
      <c r="T553" s="127"/>
      <c r="U553" s="124"/>
      <c r="V553" s="124"/>
      <c r="W553" s="128">
        <f>SUM(W554:W563)</f>
        <v>0</v>
      </c>
      <c r="X553" s="124"/>
      <c r="Y553" s="128">
        <f>SUM(Y554:Y563)</f>
        <v>0</v>
      </c>
      <c r="Z553" s="124"/>
      <c r="AA553" s="129">
        <f>SUM(AA554:AA563)</f>
        <v>0</v>
      </c>
      <c r="AR553" s="130" t="s">
        <v>152</v>
      </c>
      <c r="AT553" s="131" t="s">
        <v>71</v>
      </c>
      <c r="AU553" s="131" t="s">
        <v>72</v>
      </c>
      <c r="AY553" s="130" t="s">
        <v>147</v>
      </c>
      <c r="BK553" s="132">
        <f>SUM(BK554:BK563)</f>
        <v>0</v>
      </c>
    </row>
    <row r="554" spans="2:65" s="1" customFormat="1" ht="22.5" customHeight="1" x14ac:dyDescent="0.3">
      <c r="B554" s="134"/>
      <c r="C554" s="135">
        <v>163</v>
      </c>
      <c r="D554" s="135" t="s">
        <v>148</v>
      </c>
      <c r="E554" s="136" t="s">
        <v>926</v>
      </c>
      <c r="F554" s="219" t="s">
        <v>1090</v>
      </c>
      <c r="G554" s="220"/>
      <c r="H554" s="220"/>
      <c r="I554" s="220"/>
      <c r="J554" s="137" t="s">
        <v>205</v>
      </c>
      <c r="K554" s="176">
        <v>1</v>
      </c>
      <c r="L554" s="221">
        <v>0</v>
      </c>
      <c r="M554" s="222"/>
      <c r="N554" s="221">
        <f t="shared" ref="N554:N563" si="70">ROUND(L554*K554,3)</f>
        <v>0</v>
      </c>
      <c r="O554" s="222"/>
      <c r="P554" s="222"/>
      <c r="Q554" s="222"/>
      <c r="R554" s="139"/>
      <c r="T554" s="140" t="s">
        <v>3</v>
      </c>
      <c r="U554" s="39" t="s">
        <v>39</v>
      </c>
      <c r="V554" s="141">
        <v>0</v>
      </c>
      <c r="W554" s="141">
        <f t="shared" ref="W554:W563" si="71">V554*K554</f>
        <v>0</v>
      </c>
      <c r="X554" s="141">
        <v>0</v>
      </c>
      <c r="Y554" s="141">
        <f t="shared" ref="Y554:Y563" si="72">X554*K554</f>
        <v>0</v>
      </c>
      <c r="Z554" s="141">
        <v>0</v>
      </c>
      <c r="AA554" s="142">
        <f t="shared" ref="AA554:AA563" si="73">Z554*K554</f>
        <v>0</v>
      </c>
      <c r="AR554" s="16" t="s">
        <v>927</v>
      </c>
      <c r="AT554" s="16" t="s">
        <v>148</v>
      </c>
      <c r="AU554" s="16" t="s">
        <v>79</v>
      </c>
      <c r="AY554" s="16" t="s">
        <v>147</v>
      </c>
      <c r="BE554" s="143">
        <f t="shared" ref="BE554:BE563" si="74">IF(U554="základná",N554,0)</f>
        <v>0</v>
      </c>
      <c r="BF554" s="143">
        <f t="shared" ref="BF554:BF563" si="75">IF(U554="znížená",N554,0)</f>
        <v>0</v>
      </c>
      <c r="BG554" s="143">
        <f t="shared" ref="BG554:BG563" si="76">IF(U554="zákl. prenesená",N554,0)</f>
        <v>0</v>
      </c>
      <c r="BH554" s="143">
        <f t="shared" ref="BH554:BH563" si="77">IF(U554="zníž. prenesená",N554,0)</f>
        <v>0</v>
      </c>
      <c r="BI554" s="143">
        <f t="shared" ref="BI554:BI563" si="78">IF(U554="nulová",N554,0)</f>
        <v>0</v>
      </c>
      <c r="BJ554" s="16" t="s">
        <v>153</v>
      </c>
      <c r="BK554" s="144">
        <f t="shared" ref="BK554:BK563" si="79">ROUND(L554*K554,3)</f>
        <v>0</v>
      </c>
      <c r="BL554" s="16" t="s">
        <v>927</v>
      </c>
      <c r="BM554" s="16" t="s">
        <v>928</v>
      </c>
    </row>
    <row r="555" spans="2:65" s="1" customFormat="1" ht="22.5" customHeight="1" x14ac:dyDescent="0.3">
      <c r="B555" s="134"/>
      <c r="C555" s="135">
        <v>164</v>
      </c>
      <c r="D555" s="135" t="s">
        <v>148</v>
      </c>
      <c r="E555" s="136" t="s">
        <v>929</v>
      </c>
      <c r="F555" s="219" t="s">
        <v>1091</v>
      </c>
      <c r="G555" s="220"/>
      <c r="H555" s="220"/>
      <c r="I555" s="220"/>
      <c r="J555" s="137" t="s">
        <v>205</v>
      </c>
      <c r="K555" s="176">
        <v>15</v>
      </c>
      <c r="L555" s="221">
        <v>0</v>
      </c>
      <c r="M555" s="222"/>
      <c r="N555" s="221">
        <f t="shared" si="70"/>
        <v>0</v>
      </c>
      <c r="O555" s="222"/>
      <c r="P555" s="222"/>
      <c r="Q555" s="222"/>
      <c r="R555" s="139"/>
      <c r="T555" s="140" t="s">
        <v>3</v>
      </c>
      <c r="U555" s="39" t="s">
        <v>39</v>
      </c>
      <c r="V555" s="141">
        <v>0</v>
      </c>
      <c r="W555" s="141">
        <f t="shared" si="71"/>
        <v>0</v>
      </c>
      <c r="X555" s="141">
        <v>0</v>
      </c>
      <c r="Y555" s="141">
        <f t="shared" si="72"/>
        <v>0</v>
      </c>
      <c r="Z555" s="141">
        <v>0</v>
      </c>
      <c r="AA555" s="142">
        <f t="shared" si="73"/>
        <v>0</v>
      </c>
      <c r="AR555" s="16" t="s">
        <v>927</v>
      </c>
      <c r="AT555" s="16" t="s">
        <v>148</v>
      </c>
      <c r="AU555" s="16" t="s">
        <v>79</v>
      </c>
      <c r="AY555" s="16" t="s">
        <v>147</v>
      </c>
      <c r="BE555" s="143">
        <f t="shared" si="74"/>
        <v>0</v>
      </c>
      <c r="BF555" s="143">
        <f t="shared" si="75"/>
        <v>0</v>
      </c>
      <c r="BG555" s="143">
        <f t="shared" si="76"/>
        <v>0</v>
      </c>
      <c r="BH555" s="143">
        <f t="shared" si="77"/>
        <v>0</v>
      </c>
      <c r="BI555" s="143">
        <f t="shared" si="78"/>
        <v>0</v>
      </c>
      <c r="BJ555" s="16" t="s">
        <v>153</v>
      </c>
      <c r="BK555" s="144">
        <f t="shared" si="79"/>
        <v>0</v>
      </c>
      <c r="BL555" s="16" t="s">
        <v>927</v>
      </c>
      <c r="BM555" s="16" t="s">
        <v>930</v>
      </c>
    </row>
    <row r="556" spans="2:65" s="1" customFormat="1" ht="22.5" customHeight="1" x14ac:dyDescent="0.3">
      <c r="B556" s="134"/>
      <c r="C556" s="135">
        <v>165</v>
      </c>
      <c r="D556" s="135" t="s">
        <v>148</v>
      </c>
      <c r="E556" s="136" t="s">
        <v>931</v>
      </c>
      <c r="F556" s="219" t="s">
        <v>1092</v>
      </c>
      <c r="G556" s="220"/>
      <c r="H556" s="220"/>
      <c r="I556" s="220"/>
      <c r="J556" s="137" t="s">
        <v>205</v>
      </c>
      <c r="K556" s="176">
        <v>1</v>
      </c>
      <c r="L556" s="221">
        <v>0</v>
      </c>
      <c r="M556" s="222"/>
      <c r="N556" s="221">
        <f t="shared" si="70"/>
        <v>0</v>
      </c>
      <c r="O556" s="222"/>
      <c r="P556" s="222"/>
      <c r="Q556" s="222"/>
      <c r="R556" s="139"/>
      <c r="T556" s="140" t="s">
        <v>3</v>
      </c>
      <c r="U556" s="39" t="s">
        <v>39</v>
      </c>
      <c r="V556" s="141">
        <v>0</v>
      </c>
      <c r="W556" s="141">
        <f t="shared" si="71"/>
        <v>0</v>
      </c>
      <c r="X556" s="141">
        <v>0</v>
      </c>
      <c r="Y556" s="141">
        <f t="shared" si="72"/>
        <v>0</v>
      </c>
      <c r="Z556" s="141">
        <v>0</v>
      </c>
      <c r="AA556" s="142">
        <f t="shared" si="73"/>
        <v>0</v>
      </c>
      <c r="AR556" s="16" t="s">
        <v>927</v>
      </c>
      <c r="AT556" s="16" t="s">
        <v>148</v>
      </c>
      <c r="AU556" s="16" t="s">
        <v>79</v>
      </c>
      <c r="AY556" s="16" t="s">
        <v>147</v>
      </c>
      <c r="BE556" s="143">
        <f t="shared" si="74"/>
        <v>0</v>
      </c>
      <c r="BF556" s="143">
        <f t="shared" si="75"/>
        <v>0</v>
      </c>
      <c r="BG556" s="143">
        <f t="shared" si="76"/>
        <v>0</v>
      </c>
      <c r="BH556" s="143">
        <f t="shared" si="77"/>
        <v>0</v>
      </c>
      <c r="BI556" s="143">
        <f t="shared" si="78"/>
        <v>0</v>
      </c>
      <c r="BJ556" s="16" t="s">
        <v>153</v>
      </c>
      <c r="BK556" s="144">
        <f t="shared" si="79"/>
        <v>0</v>
      </c>
      <c r="BL556" s="16" t="s">
        <v>927</v>
      </c>
      <c r="BM556" s="16" t="s">
        <v>932</v>
      </c>
    </row>
    <row r="557" spans="2:65" s="1" customFormat="1" ht="22.5" customHeight="1" x14ac:dyDescent="0.3">
      <c r="B557" s="134"/>
      <c r="C557" s="135">
        <v>166</v>
      </c>
      <c r="D557" s="135" t="s">
        <v>148</v>
      </c>
      <c r="E557" s="136" t="s">
        <v>933</v>
      </c>
      <c r="F557" s="219" t="s">
        <v>1093</v>
      </c>
      <c r="G557" s="220"/>
      <c r="H557" s="220"/>
      <c r="I557" s="220"/>
      <c r="J557" s="137" t="s">
        <v>205</v>
      </c>
      <c r="K557" s="176">
        <v>1</v>
      </c>
      <c r="L557" s="221">
        <v>0</v>
      </c>
      <c r="M557" s="222"/>
      <c r="N557" s="221">
        <f t="shared" si="70"/>
        <v>0</v>
      </c>
      <c r="O557" s="222"/>
      <c r="P557" s="222"/>
      <c r="Q557" s="222"/>
      <c r="R557" s="139"/>
      <c r="T557" s="140" t="s">
        <v>3</v>
      </c>
      <c r="U557" s="39" t="s">
        <v>39</v>
      </c>
      <c r="V557" s="141">
        <v>0</v>
      </c>
      <c r="W557" s="141">
        <f t="shared" si="71"/>
        <v>0</v>
      </c>
      <c r="X557" s="141">
        <v>0</v>
      </c>
      <c r="Y557" s="141">
        <f t="shared" si="72"/>
        <v>0</v>
      </c>
      <c r="Z557" s="141">
        <v>0</v>
      </c>
      <c r="AA557" s="142">
        <f t="shared" si="73"/>
        <v>0</v>
      </c>
      <c r="AR557" s="16" t="s">
        <v>927</v>
      </c>
      <c r="AT557" s="16" t="s">
        <v>148</v>
      </c>
      <c r="AU557" s="16" t="s">
        <v>79</v>
      </c>
      <c r="AY557" s="16" t="s">
        <v>147</v>
      </c>
      <c r="BE557" s="143">
        <f t="shared" si="74"/>
        <v>0</v>
      </c>
      <c r="BF557" s="143">
        <f t="shared" si="75"/>
        <v>0</v>
      </c>
      <c r="BG557" s="143">
        <f t="shared" si="76"/>
        <v>0</v>
      </c>
      <c r="BH557" s="143">
        <f t="shared" si="77"/>
        <v>0</v>
      </c>
      <c r="BI557" s="143">
        <f t="shared" si="78"/>
        <v>0</v>
      </c>
      <c r="BJ557" s="16" t="s">
        <v>153</v>
      </c>
      <c r="BK557" s="144">
        <f t="shared" si="79"/>
        <v>0</v>
      </c>
      <c r="BL557" s="16" t="s">
        <v>927</v>
      </c>
      <c r="BM557" s="16" t="s">
        <v>934</v>
      </c>
    </row>
    <row r="558" spans="2:65" s="1" customFormat="1" ht="22.5" customHeight="1" x14ac:dyDescent="0.3">
      <c r="B558" s="134"/>
      <c r="C558" s="135">
        <v>167</v>
      </c>
      <c r="D558" s="135" t="s">
        <v>148</v>
      </c>
      <c r="E558" s="136" t="s">
        <v>935</v>
      </c>
      <c r="F558" s="219" t="s">
        <v>1094</v>
      </c>
      <c r="G558" s="220"/>
      <c r="H558" s="220"/>
      <c r="I558" s="220"/>
      <c r="J558" s="137" t="s">
        <v>205</v>
      </c>
      <c r="K558" s="176">
        <v>4</v>
      </c>
      <c r="L558" s="221">
        <v>0</v>
      </c>
      <c r="M558" s="222"/>
      <c r="N558" s="221">
        <f t="shared" si="70"/>
        <v>0</v>
      </c>
      <c r="O558" s="222"/>
      <c r="P558" s="222"/>
      <c r="Q558" s="222"/>
      <c r="R558" s="139"/>
      <c r="T558" s="140" t="s">
        <v>3</v>
      </c>
      <c r="U558" s="39" t="s">
        <v>39</v>
      </c>
      <c r="V558" s="141">
        <v>0</v>
      </c>
      <c r="W558" s="141">
        <f t="shared" si="71"/>
        <v>0</v>
      </c>
      <c r="X558" s="141">
        <v>0</v>
      </c>
      <c r="Y558" s="141">
        <f t="shared" si="72"/>
        <v>0</v>
      </c>
      <c r="Z558" s="141">
        <v>0</v>
      </c>
      <c r="AA558" s="142">
        <f t="shared" si="73"/>
        <v>0</v>
      </c>
      <c r="AR558" s="16" t="s">
        <v>927</v>
      </c>
      <c r="AT558" s="16" t="s">
        <v>148</v>
      </c>
      <c r="AU558" s="16" t="s">
        <v>79</v>
      </c>
      <c r="AY558" s="16" t="s">
        <v>147</v>
      </c>
      <c r="BE558" s="143">
        <f t="shared" si="74"/>
        <v>0</v>
      </c>
      <c r="BF558" s="143">
        <f t="shared" si="75"/>
        <v>0</v>
      </c>
      <c r="BG558" s="143">
        <f t="shared" si="76"/>
        <v>0</v>
      </c>
      <c r="BH558" s="143">
        <f t="shared" si="77"/>
        <v>0</v>
      </c>
      <c r="BI558" s="143">
        <f t="shared" si="78"/>
        <v>0</v>
      </c>
      <c r="BJ558" s="16" t="s">
        <v>153</v>
      </c>
      <c r="BK558" s="144">
        <f t="shared" si="79"/>
        <v>0</v>
      </c>
      <c r="BL558" s="16" t="s">
        <v>927</v>
      </c>
      <c r="BM558" s="16" t="s">
        <v>936</v>
      </c>
    </row>
    <row r="559" spans="2:65" s="1" customFormat="1" ht="22.5" customHeight="1" x14ac:dyDescent="0.3">
      <c r="B559" s="134"/>
      <c r="C559" s="135">
        <v>168</v>
      </c>
      <c r="D559" s="135" t="s">
        <v>148</v>
      </c>
      <c r="E559" s="136" t="s">
        <v>937</v>
      </c>
      <c r="F559" s="219" t="s">
        <v>1095</v>
      </c>
      <c r="G559" s="220"/>
      <c r="H559" s="220"/>
      <c r="I559" s="220"/>
      <c r="J559" s="137" t="s">
        <v>205</v>
      </c>
      <c r="K559" s="176">
        <v>2</v>
      </c>
      <c r="L559" s="221">
        <v>0</v>
      </c>
      <c r="M559" s="222"/>
      <c r="N559" s="221">
        <f t="shared" si="70"/>
        <v>0</v>
      </c>
      <c r="O559" s="222"/>
      <c r="P559" s="222"/>
      <c r="Q559" s="222"/>
      <c r="R559" s="139"/>
      <c r="T559" s="140" t="s">
        <v>3</v>
      </c>
      <c r="U559" s="39" t="s">
        <v>39</v>
      </c>
      <c r="V559" s="141">
        <v>0</v>
      </c>
      <c r="W559" s="141">
        <f t="shared" si="71"/>
        <v>0</v>
      </c>
      <c r="X559" s="141">
        <v>0</v>
      </c>
      <c r="Y559" s="141">
        <f t="shared" si="72"/>
        <v>0</v>
      </c>
      <c r="Z559" s="141">
        <v>0</v>
      </c>
      <c r="AA559" s="142">
        <f t="shared" si="73"/>
        <v>0</v>
      </c>
      <c r="AR559" s="16" t="s">
        <v>927</v>
      </c>
      <c r="AT559" s="16" t="s">
        <v>148</v>
      </c>
      <c r="AU559" s="16" t="s">
        <v>79</v>
      </c>
      <c r="AY559" s="16" t="s">
        <v>147</v>
      </c>
      <c r="BE559" s="143">
        <f t="shared" si="74"/>
        <v>0</v>
      </c>
      <c r="BF559" s="143">
        <f t="shared" si="75"/>
        <v>0</v>
      </c>
      <c r="BG559" s="143">
        <f t="shared" si="76"/>
        <v>0</v>
      </c>
      <c r="BH559" s="143">
        <f t="shared" si="77"/>
        <v>0</v>
      </c>
      <c r="BI559" s="143">
        <f t="shared" si="78"/>
        <v>0</v>
      </c>
      <c r="BJ559" s="16" t="s">
        <v>153</v>
      </c>
      <c r="BK559" s="144">
        <f t="shared" si="79"/>
        <v>0</v>
      </c>
      <c r="BL559" s="16" t="s">
        <v>927</v>
      </c>
      <c r="BM559" s="16" t="s">
        <v>938</v>
      </c>
    </row>
    <row r="560" spans="2:65" s="1" customFormat="1" ht="22.5" customHeight="1" x14ac:dyDescent="0.3">
      <c r="B560" s="134"/>
      <c r="C560" s="135">
        <v>169</v>
      </c>
      <c r="D560" s="135" t="s">
        <v>148</v>
      </c>
      <c r="E560" s="136" t="s">
        <v>939</v>
      </c>
      <c r="F560" s="219" t="s">
        <v>1096</v>
      </c>
      <c r="G560" s="220"/>
      <c r="H560" s="220"/>
      <c r="I560" s="220"/>
      <c r="J560" s="137" t="s">
        <v>205</v>
      </c>
      <c r="K560" s="176">
        <v>9</v>
      </c>
      <c r="L560" s="221">
        <v>0</v>
      </c>
      <c r="M560" s="222"/>
      <c r="N560" s="221">
        <f t="shared" si="70"/>
        <v>0</v>
      </c>
      <c r="O560" s="222"/>
      <c r="P560" s="222"/>
      <c r="Q560" s="222"/>
      <c r="R560" s="139"/>
      <c r="T560" s="140" t="s">
        <v>3</v>
      </c>
      <c r="U560" s="39" t="s">
        <v>39</v>
      </c>
      <c r="V560" s="141">
        <v>0</v>
      </c>
      <c r="W560" s="141">
        <f t="shared" si="71"/>
        <v>0</v>
      </c>
      <c r="X560" s="141">
        <v>0</v>
      </c>
      <c r="Y560" s="141">
        <f t="shared" si="72"/>
        <v>0</v>
      </c>
      <c r="Z560" s="141">
        <v>0</v>
      </c>
      <c r="AA560" s="142">
        <f t="shared" si="73"/>
        <v>0</v>
      </c>
      <c r="AR560" s="16" t="s">
        <v>927</v>
      </c>
      <c r="AT560" s="16" t="s">
        <v>148</v>
      </c>
      <c r="AU560" s="16" t="s">
        <v>79</v>
      </c>
      <c r="AY560" s="16" t="s">
        <v>147</v>
      </c>
      <c r="BE560" s="143">
        <f t="shared" si="74"/>
        <v>0</v>
      </c>
      <c r="BF560" s="143">
        <f t="shared" si="75"/>
        <v>0</v>
      </c>
      <c r="BG560" s="143">
        <f t="shared" si="76"/>
        <v>0</v>
      </c>
      <c r="BH560" s="143">
        <f t="shared" si="77"/>
        <v>0</v>
      </c>
      <c r="BI560" s="143">
        <f t="shared" si="78"/>
        <v>0</v>
      </c>
      <c r="BJ560" s="16" t="s">
        <v>153</v>
      </c>
      <c r="BK560" s="144">
        <f t="shared" si="79"/>
        <v>0</v>
      </c>
      <c r="BL560" s="16" t="s">
        <v>927</v>
      </c>
      <c r="BM560" s="16" t="s">
        <v>940</v>
      </c>
    </row>
    <row r="561" spans="2:65" s="1" customFormat="1" ht="22.5" customHeight="1" x14ac:dyDescent="0.3">
      <c r="B561" s="134"/>
      <c r="C561" s="135">
        <v>169</v>
      </c>
      <c r="D561" s="135" t="s">
        <v>148</v>
      </c>
      <c r="E561" s="136" t="s">
        <v>941</v>
      </c>
      <c r="F561" s="219" t="s">
        <v>1097</v>
      </c>
      <c r="G561" s="220"/>
      <c r="H561" s="220"/>
      <c r="I561" s="220"/>
      <c r="J561" s="137" t="s">
        <v>205</v>
      </c>
      <c r="K561" s="176">
        <v>3</v>
      </c>
      <c r="L561" s="221">
        <v>0</v>
      </c>
      <c r="M561" s="222"/>
      <c r="N561" s="221">
        <f t="shared" si="70"/>
        <v>0</v>
      </c>
      <c r="O561" s="222"/>
      <c r="P561" s="222"/>
      <c r="Q561" s="222"/>
      <c r="R561" s="139"/>
      <c r="T561" s="140" t="s">
        <v>3</v>
      </c>
      <c r="U561" s="39" t="s">
        <v>39</v>
      </c>
      <c r="V561" s="141">
        <v>0</v>
      </c>
      <c r="W561" s="141">
        <f t="shared" si="71"/>
        <v>0</v>
      </c>
      <c r="X561" s="141">
        <v>0</v>
      </c>
      <c r="Y561" s="141">
        <f t="shared" si="72"/>
        <v>0</v>
      </c>
      <c r="Z561" s="141">
        <v>0</v>
      </c>
      <c r="AA561" s="142">
        <f t="shared" si="73"/>
        <v>0</v>
      </c>
      <c r="AR561" s="16" t="s">
        <v>927</v>
      </c>
      <c r="AT561" s="16" t="s">
        <v>148</v>
      </c>
      <c r="AU561" s="16" t="s">
        <v>79</v>
      </c>
      <c r="AY561" s="16" t="s">
        <v>147</v>
      </c>
      <c r="BE561" s="143">
        <f t="shared" si="74"/>
        <v>0</v>
      </c>
      <c r="BF561" s="143">
        <f t="shared" si="75"/>
        <v>0</v>
      </c>
      <c r="BG561" s="143">
        <f t="shared" si="76"/>
        <v>0</v>
      </c>
      <c r="BH561" s="143">
        <f t="shared" si="77"/>
        <v>0</v>
      </c>
      <c r="BI561" s="143">
        <f t="shared" si="78"/>
        <v>0</v>
      </c>
      <c r="BJ561" s="16" t="s">
        <v>153</v>
      </c>
      <c r="BK561" s="144">
        <f t="shared" si="79"/>
        <v>0</v>
      </c>
      <c r="BL561" s="16" t="s">
        <v>927</v>
      </c>
      <c r="BM561" s="16" t="s">
        <v>942</v>
      </c>
    </row>
    <row r="562" spans="2:65" s="1" customFormat="1" ht="22.5" customHeight="1" x14ac:dyDescent="0.3">
      <c r="B562" s="134"/>
      <c r="C562" s="135">
        <v>170</v>
      </c>
      <c r="D562" s="135" t="s">
        <v>148</v>
      </c>
      <c r="E562" s="136" t="s">
        <v>943</v>
      </c>
      <c r="F562" s="219" t="s">
        <v>1098</v>
      </c>
      <c r="G562" s="220"/>
      <c r="H562" s="220"/>
      <c r="I562" s="220"/>
      <c r="J562" s="137" t="s">
        <v>205</v>
      </c>
      <c r="K562" s="176">
        <v>4</v>
      </c>
      <c r="L562" s="221">
        <v>0</v>
      </c>
      <c r="M562" s="222"/>
      <c r="N562" s="221">
        <f t="shared" si="70"/>
        <v>0</v>
      </c>
      <c r="O562" s="222"/>
      <c r="P562" s="222"/>
      <c r="Q562" s="222"/>
      <c r="R562" s="139"/>
      <c r="T562" s="140" t="s">
        <v>3</v>
      </c>
      <c r="U562" s="39" t="s">
        <v>39</v>
      </c>
      <c r="V562" s="141">
        <v>0</v>
      </c>
      <c r="W562" s="141">
        <f t="shared" si="71"/>
        <v>0</v>
      </c>
      <c r="X562" s="141">
        <v>0</v>
      </c>
      <c r="Y562" s="141">
        <f t="shared" si="72"/>
        <v>0</v>
      </c>
      <c r="Z562" s="141">
        <v>0</v>
      </c>
      <c r="AA562" s="142">
        <f t="shared" si="73"/>
        <v>0</v>
      </c>
      <c r="AR562" s="16" t="s">
        <v>927</v>
      </c>
      <c r="AT562" s="16" t="s">
        <v>148</v>
      </c>
      <c r="AU562" s="16" t="s">
        <v>79</v>
      </c>
      <c r="AY562" s="16" t="s">
        <v>147</v>
      </c>
      <c r="BE562" s="143">
        <f t="shared" si="74"/>
        <v>0</v>
      </c>
      <c r="BF562" s="143">
        <f t="shared" si="75"/>
        <v>0</v>
      </c>
      <c r="BG562" s="143">
        <f t="shared" si="76"/>
        <v>0</v>
      </c>
      <c r="BH562" s="143">
        <f t="shared" si="77"/>
        <v>0</v>
      </c>
      <c r="BI562" s="143">
        <f t="shared" si="78"/>
        <v>0</v>
      </c>
      <c r="BJ562" s="16" t="s">
        <v>153</v>
      </c>
      <c r="BK562" s="144">
        <f t="shared" si="79"/>
        <v>0</v>
      </c>
      <c r="BL562" s="16" t="s">
        <v>927</v>
      </c>
      <c r="BM562" s="16" t="s">
        <v>944</v>
      </c>
    </row>
    <row r="563" spans="2:65" s="1" customFormat="1" ht="22.5" customHeight="1" x14ac:dyDescent="0.3">
      <c r="B563" s="134"/>
      <c r="C563" s="135">
        <v>171</v>
      </c>
      <c r="D563" s="135" t="s">
        <v>148</v>
      </c>
      <c r="E563" s="136" t="s">
        <v>945</v>
      </c>
      <c r="F563" s="223" t="s">
        <v>1099</v>
      </c>
      <c r="G563" s="222"/>
      <c r="H563" s="222"/>
      <c r="I563" s="222"/>
      <c r="J563" s="137" t="s">
        <v>205</v>
      </c>
      <c r="K563" s="176">
        <v>1</v>
      </c>
      <c r="L563" s="221">
        <v>0</v>
      </c>
      <c r="M563" s="222"/>
      <c r="N563" s="221">
        <f t="shared" si="70"/>
        <v>0</v>
      </c>
      <c r="O563" s="222"/>
      <c r="P563" s="222"/>
      <c r="Q563" s="222"/>
      <c r="R563" s="139"/>
      <c r="T563" s="140" t="s">
        <v>3</v>
      </c>
      <c r="U563" s="173" t="s">
        <v>39</v>
      </c>
      <c r="V563" s="174">
        <v>0</v>
      </c>
      <c r="W563" s="174">
        <f t="shared" si="71"/>
        <v>0</v>
      </c>
      <c r="X563" s="174">
        <v>0</v>
      </c>
      <c r="Y563" s="174">
        <f t="shared" si="72"/>
        <v>0</v>
      </c>
      <c r="Z563" s="174">
        <v>0</v>
      </c>
      <c r="AA563" s="175">
        <f t="shared" si="73"/>
        <v>0</v>
      </c>
      <c r="AR563" s="16" t="s">
        <v>927</v>
      </c>
      <c r="AT563" s="16" t="s">
        <v>148</v>
      </c>
      <c r="AU563" s="16" t="s">
        <v>79</v>
      </c>
      <c r="AY563" s="16" t="s">
        <v>147</v>
      </c>
      <c r="BE563" s="143">
        <f t="shared" si="74"/>
        <v>0</v>
      </c>
      <c r="BF563" s="143">
        <f t="shared" si="75"/>
        <v>0</v>
      </c>
      <c r="BG563" s="143">
        <f t="shared" si="76"/>
        <v>0</v>
      </c>
      <c r="BH563" s="143">
        <f t="shared" si="77"/>
        <v>0</v>
      </c>
      <c r="BI563" s="143">
        <f t="shared" si="78"/>
        <v>0</v>
      </c>
      <c r="BJ563" s="16" t="s">
        <v>153</v>
      </c>
      <c r="BK563" s="144">
        <f t="shared" si="79"/>
        <v>0</v>
      </c>
      <c r="BL563" s="16" t="s">
        <v>927</v>
      </c>
      <c r="BM563" s="16" t="s">
        <v>946</v>
      </c>
    </row>
    <row r="564" spans="2:65" s="1" customFormat="1" ht="6.95" customHeight="1" x14ac:dyDescent="0.3">
      <c r="B564" s="54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6"/>
    </row>
  </sheetData>
  <mergeCells count="84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70:I270"/>
    <mergeCell ref="L270:M270"/>
    <mergeCell ref="N270:Q270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6:I326"/>
    <mergeCell ref="L326:M326"/>
    <mergeCell ref="N326:Q326"/>
    <mergeCell ref="F329:I329"/>
    <mergeCell ref="L329:M329"/>
    <mergeCell ref="N329:Q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L335:M335"/>
    <mergeCell ref="N335:Q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L344:M344"/>
    <mergeCell ref="N344:Q344"/>
    <mergeCell ref="F345:I345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L356:M356"/>
    <mergeCell ref="N356:Q356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8:I398"/>
    <mergeCell ref="F399:I399"/>
    <mergeCell ref="F400:I400"/>
    <mergeCell ref="L400:M400"/>
    <mergeCell ref="N400:Q400"/>
    <mergeCell ref="F402:I402"/>
    <mergeCell ref="L402:M402"/>
    <mergeCell ref="N402:Q402"/>
    <mergeCell ref="F403:I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L425:M425"/>
    <mergeCell ref="N425:Q425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F454:I454"/>
    <mergeCell ref="F455:I455"/>
    <mergeCell ref="F456:I456"/>
    <mergeCell ref="L456:M456"/>
    <mergeCell ref="N456:Q456"/>
    <mergeCell ref="F458:I458"/>
    <mergeCell ref="L458:M458"/>
    <mergeCell ref="N458:Q458"/>
    <mergeCell ref="N457:Q457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F479:I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9:I499"/>
    <mergeCell ref="L499:M499"/>
    <mergeCell ref="N499:Q499"/>
    <mergeCell ref="N498:Q498"/>
    <mergeCell ref="F500:I500"/>
    <mergeCell ref="F501:I501"/>
    <mergeCell ref="F502:I502"/>
    <mergeCell ref="L502:M502"/>
    <mergeCell ref="N502:Q502"/>
    <mergeCell ref="F503:I503"/>
    <mergeCell ref="F504:I504"/>
    <mergeCell ref="F505:I505"/>
    <mergeCell ref="L505:M505"/>
    <mergeCell ref="N505:Q505"/>
    <mergeCell ref="F506:I506"/>
    <mergeCell ref="F507:I507"/>
    <mergeCell ref="F508:I508"/>
    <mergeCell ref="L508:M508"/>
    <mergeCell ref="N508:Q508"/>
    <mergeCell ref="F509:I509"/>
    <mergeCell ref="L509:M509"/>
    <mergeCell ref="N509:Q509"/>
    <mergeCell ref="F510:I510"/>
    <mergeCell ref="F511:I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7:I517"/>
    <mergeCell ref="L517:M517"/>
    <mergeCell ref="N517:Q517"/>
    <mergeCell ref="F518:I518"/>
    <mergeCell ref="F519:I519"/>
    <mergeCell ref="F520:I520"/>
    <mergeCell ref="L520:M520"/>
    <mergeCell ref="N520:Q520"/>
    <mergeCell ref="F522:I522"/>
    <mergeCell ref="L522:M522"/>
    <mergeCell ref="N522:Q522"/>
    <mergeCell ref="F523:I523"/>
    <mergeCell ref="N521:Q521"/>
    <mergeCell ref="F524:I524"/>
    <mergeCell ref="F525:I525"/>
    <mergeCell ref="L525:M525"/>
    <mergeCell ref="N525:Q525"/>
    <mergeCell ref="F526:I526"/>
    <mergeCell ref="L526:M526"/>
    <mergeCell ref="N526:Q526"/>
    <mergeCell ref="F527:I527"/>
    <mergeCell ref="F528:I528"/>
    <mergeCell ref="F529:I529"/>
    <mergeCell ref="F530:I530"/>
    <mergeCell ref="F531:I531"/>
    <mergeCell ref="L531:M531"/>
    <mergeCell ref="N531:Q531"/>
    <mergeCell ref="F532:I532"/>
    <mergeCell ref="L532:M532"/>
    <mergeCell ref="N532:Q532"/>
    <mergeCell ref="F534:I534"/>
    <mergeCell ref="L534:M534"/>
    <mergeCell ref="N534:Q534"/>
    <mergeCell ref="N533:Q533"/>
    <mergeCell ref="F535:I535"/>
    <mergeCell ref="F536:I536"/>
    <mergeCell ref="F537:I537"/>
    <mergeCell ref="L537:M537"/>
    <mergeCell ref="N537:Q537"/>
    <mergeCell ref="F539:I539"/>
    <mergeCell ref="L539:M539"/>
    <mergeCell ref="N539:Q539"/>
    <mergeCell ref="F540:I540"/>
    <mergeCell ref="N538:Q538"/>
    <mergeCell ref="F541:I541"/>
    <mergeCell ref="F542:I542"/>
    <mergeCell ref="L542:M542"/>
    <mergeCell ref="N542:Q542"/>
    <mergeCell ref="F543:I543"/>
    <mergeCell ref="L543:M543"/>
    <mergeCell ref="N543:Q543"/>
    <mergeCell ref="F545:I545"/>
    <mergeCell ref="L545:M545"/>
    <mergeCell ref="N545:Q545"/>
    <mergeCell ref="N544:Q544"/>
    <mergeCell ref="L554:M554"/>
    <mergeCell ref="N554:Q554"/>
    <mergeCell ref="F555:I555"/>
    <mergeCell ref="L555:M555"/>
    <mergeCell ref="N555:Q555"/>
    <mergeCell ref="N553:Q553"/>
    <mergeCell ref="F546:I546"/>
    <mergeCell ref="F547:I547"/>
    <mergeCell ref="F548:I548"/>
    <mergeCell ref="L548:M548"/>
    <mergeCell ref="N548:Q548"/>
    <mergeCell ref="F550:I550"/>
    <mergeCell ref="L550:M550"/>
    <mergeCell ref="N550:Q550"/>
    <mergeCell ref="F551:I551"/>
    <mergeCell ref="L551:M551"/>
    <mergeCell ref="N551:Q551"/>
    <mergeCell ref="N549:Q549"/>
    <mergeCell ref="N396:Q396"/>
    <mergeCell ref="N401:Q401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2:I552"/>
    <mergeCell ref="L552:M552"/>
    <mergeCell ref="N552:Q552"/>
    <mergeCell ref="F554:I554"/>
    <mergeCell ref="H1:K1"/>
    <mergeCell ref="S2:AC2"/>
    <mergeCell ref="F562:I562"/>
    <mergeCell ref="L562:M562"/>
    <mergeCell ref="N562:Q562"/>
    <mergeCell ref="F563:I563"/>
    <mergeCell ref="L563:M563"/>
    <mergeCell ref="N563:Q563"/>
    <mergeCell ref="N134:Q134"/>
    <mergeCell ref="N135:Q135"/>
    <mergeCell ref="N136:Q136"/>
    <mergeCell ref="N168:Q168"/>
    <mergeCell ref="N181:Q181"/>
    <mergeCell ref="N197:Q197"/>
    <mergeCell ref="N221:Q221"/>
    <mergeCell ref="N269:Q269"/>
    <mergeCell ref="N271:Q271"/>
    <mergeCell ref="N325:Q325"/>
    <mergeCell ref="N327:Q327"/>
    <mergeCell ref="N328:Q328"/>
    <mergeCell ref="N357:Q357"/>
    <mergeCell ref="N363:Q363"/>
    <mergeCell ref="N368:Q368"/>
    <mergeCell ref="N375:Q375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>
      <pane ySplit="1" topLeftCell="A119" activePane="bottomLeft" state="frozen"/>
      <selection pane="bottomLeft" activeCell="L156" sqref="L15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1086</v>
      </c>
      <c r="G1" s="178"/>
      <c r="H1" s="218" t="s">
        <v>1087</v>
      </c>
      <c r="I1" s="218"/>
      <c r="J1" s="218"/>
      <c r="K1" s="218"/>
      <c r="L1" s="178" t="s">
        <v>1088</v>
      </c>
      <c r="M1" s="180"/>
      <c r="N1" s="180"/>
      <c r="O1" s="181" t="s">
        <v>96</v>
      </c>
      <c r="P1" s="180"/>
      <c r="Q1" s="180"/>
      <c r="R1" s="180"/>
      <c r="S1" s="178" t="s">
        <v>1089</v>
      </c>
      <c r="T1" s="178"/>
      <c r="U1" s="182"/>
      <c r="V1" s="1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8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6" t="s">
        <v>83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72</v>
      </c>
    </row>
    <row r="4" spans="1:66" ht="36.950000000000003" customHeight="1" x14ac:dyDescent="0.3">
      <c r="B4" s="20"/>
      <c r="C4" s="208" t="s">
        <v>97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7" t="s">
        <v>13</v>
      </c>
      <c r="E6" s="21"/>
      <c r="F6" s="248" t="str">
        <f>'Rekapitulácia stavby'!K6</f>
        <v>Modernizácia budovy označenej súpisným číslom 52 a výstavba detského a workout ihriska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1"/>
      <c r="R6" s="22"/>
    </row>
    <row r="7" spans="1:66" s="1" customFormat="1" ht="32.85" customHeight="1" x14ac:dyDescent="0.3">
      <c r="B7" s="30"/>
      <c r="C7" s="31"/>
      <c r="D7" s="26" t="s">
        <v>98</v>
      </c>
      <c r="E7" s="31"/>
      <c r="F7" s="216" t="s">
        <v>947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1"/>
      <c r="R7" s="32"/>
    </row>
    <row r="8" spans="1:66" s="1" customFormat="1" ht="14.45" customHeight="1" x14ac:dyDescent="0.3">
      <c r="B8" s="30"/>
      <c r="C8" s="31"/>
      <c r="D8" s="27" t="s">
        <v>15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16</v>
      </c>
      <c r="N8" s="31"/>
      <c r="O8" s="25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7" t="s">
        <v>17</v>
      </c>
      <c r="E9" s="31"/>
      <c r="F9" s="25" t="s">
        <v>18</v>
      </c>
      <c r="G9" s="31"/>
      <c r="H9" s="31"/>
      <c r="I9" s="31"/>
      <c r="J9" s="31"/>
      <c r="K9" s="31"/>
      <c r="L9" s="31"/>
      <c r="M9" s="27" t="s">
        <v>19</v>
      </c>
      <c r="N9" s="31"/>
      <c r="O9" s="249">
        <f>'Rekapitulácia stavby'!AN8</f>
        <v>0</v>
      </c>
      <c r="P9" s="187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7" t="s">
        <v>20</v>
      </c>
      <c r="E11" s="31"/>
      <c r="F11" s="31"/>
      <c r="G11" s="31"/>
      <c r="H11" s="31"/>
      <c r="I11" s="31"/>
      <c r="J11" s="31"/>
      <c r="K11" s="31"/>
      <c r="L11" s="31"/>
      <c r="M11" s="27" t="s">
        <v>21</v>
      </c>
      <c r="N11" s="31"/>
      <c r="O11" s="215" t="s">
        <v>3</v>
      </c>
      <c r="P11" s="187"/>
      <c r="Q11" s="31"/>
      <c r="R11" s="32"/>
    </row>
    <row r="12" spans="1:66" s="1" customFormat="1" ht="18" customHeight="1" x14ac:dyDescent="0.3">
      <c r="B12" s="30"/>
      <c r="C12" s="31"/>
      <c r="D12" s="31"/>
      <c r="E12" s="25" t="s">
        <v>22</v>
      </c>
      <c r="F12" s="31"/>
      <c r="G12" s="31"/>
      <c r="H12" s="31"/>
      <c r="I12" s="31"/>
      <c r="J12" s="31"/>
      <c r="K12" s="31"/>
      <c r="L12" s="31"/>
      <c r="M12" s="27" t="s">
        <v>23</v>
      </c>
      <c r="N12" s="31"/>
      <c r="O12" s="215" t="s">
        <v>3</v>
      </c>
      <c r="P12" s="187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7" t="s">
        <v>24</v>
      </c>
      <c r="E14" s="31"/>
      <c r="F14" s="31"/>
      <c r="G14" s="31"/>
      <c r="H14" s="31"/>
      <c r="I14" s="31"/>
      <c r="J14" s="31"/>
      <c r="K14" s="31"/>
      <c r="L14" s="31"/>
      <c r="M14" s="27" t="s">
        <v>21</v>
      </c>
      <c r="N14" s="31"/>
      <c r="O14" s="215" t="str">
        <f>IF('Rekapitulácia stavby'!AN13="","",'Rekapitulácia stavby'!AN13)</f>
        <v/>
      </c>
      <c r="P14" s="187"/>
      <c r="Q14" s="31"/>
      <c r="R14" s="32"/>
    </row>
    <row r="15" spans="1:66" s="1" customFormat="1" ht="18" customHeight="1" x14ac:dyDescent="0.3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23</v>
      </c>
      <c r="N15" s="31"/>
      <c r="O15" s="215" t="str">
        <f>IF('Rekapitulácia stavby'!AN14="","",'Rekapitulácia stavby'!AN14)</f>
        <v/>
      </c>
      <c r="P15" s="187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7" t="s">
        <v>25</v>
      </c>
      <c r="E17" s="31"/>
      <c r="F17" s="31"/>
      <c r="G17" s="31"/>
      <c r="H17" s="31"/>
      <c r="I17" s="31"/>
      <c r="J17" s="31"/>
      <c r="K17" s="31"/>
      <c r="L17" s="31"/>
      <c r="M17" s="27" t="s">
        <v>21</v>
      </c>
      <c r="N17" s="31"/>
      <c r="O17" s="215" t="s">
        <v>26</v>
      </c>
      <c r="P17" s="187"/>
      <c r="Q17" s="31"/>
      <c r="R17" s="32"/>
    </row>
    <row r="18" spans="2:18" s="1" customFormat="1" ht="18" customHeight="1" x14ac:dyDescent="0.3">
      <c r="B18" s="30"/>
      <c r="C18" s="31"/>
      <c r="D18" s="31"/>
      <c r="E18" s="25" t="s">
        <v>27</v>
      </c>
      <c r="F18" s="31"/>
      <c r="G18" s="31"/>
      <c r="H18" s="31"/>
      <c r="I18" s="31"/>
      <c r="J18" s="31"/>
      <c r="K18" s="31"/>
      <c r="L18" s="31"/>
      <c r="M18" s="27" t="s">
        <v>23</v>
      </c>
      <c r="N18" s="31"/>
      <c r="O18" s="215" t="s">
        <v>28</v>
      </c>
      <c r="P18" s="187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21</v>
      </c>
      <c r="N20" s="31"/>
      <c r="O20" s="215" t="str">
        <f>IF('Rekapitulácia stavby'!AN19="","",'Rekapitulácia stavby'!AN19)</f>
        <v/>
      </c>
      <c r="P20" s="187"/>
      <c r="Q20" s="31"/>
      <c r="R20" s="32"/>
    </row>
    <row r="21" spans="2:18" s="1" customFormat="1" ht="18" customHeight="1" x14ac:dyDescent="0.3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23</v>
      </c>
      <c r="N21" s="31"/>
      <c r="O21" s="215" t="str">
        <f>IF('Rekapitulácia stavby'!AN20="","",'Rekapitulácia stavby'!AN20)</f>
        <v/>
      </c>
      <c r="P21" s="187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7" t="s">
        <v>3</v>
      </c>
      <c r="F24" s="187"/>
      <c r="G24" s="187"/>
      <c r="H24" s="187"/>
      <c r="I24" s="187"/>
      <c r="J24" s="187"/>
      <c r="K24" s="187"/>
      <c r="L24" s="187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99" t="s">
        <v>100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187"/>
      <c r="O27" s="187"/>
      <c r="P27" s="187"/>
      <c r="Q27" s="31"/>
      <c r="R27" s="32"/>
    </row>
    <row r="28" spans="2:18" s="1" customFormat="1" ht="14.45" customHeight="1" x14ac:dyDescent="0.3">
      <c r="B28" s="30"/>
      <c r="C28" s="31"/>
      <c r="D28" s="29" t="s">
        <v>101</v>
      </c>
      <c r="E28" s="31"/>
      <c r="F28" s="31"/>
      <c r="G28" s="31"/>
      <c r="H28" s="31"/>
      <c r="I28" s="31"/>
      <c r="J28" s="31"/>
      <c r="K28" s="31"/>
      <c r="L28" s="31"/>
      <c r="M28" s="194">
        <f>N95</f>
        <v>0</v>
      </c>
      <c r="N28" s="187"/>
      <c r="O28" s="187"/>
      <c r="P28" s="187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0" t="s">
        <v>35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7"/>
      <c r="O30" s="187"/>
      <c r="P30" s="187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1" t="s">
        <v>38</v>
      </c>
      <c r="H32" s="261">
        <f>ROUND((SUM(BE95:BE96)+SUM(BE114:BE154)), 2)</f>
        <v>0</v>
      </c>
      <c r="I32" s="187"/>
      <c r="J32" s="187"/>
      <c r="K32" s="31"/>
      <c r="L32" s="31"/>
      <c r="M32" s="261">
        <f>ROUND(ROUND((SUM(BE95:BE96)+SUM(BE114:BE154)), 2)*F32, 2)</f>
        <v>0</v>
      </c>
      <c r="N32" s="187"/>
      <c r="O32" s="187"/>
      <c r="P32" s="187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1" t="s">
        <v>38</v>
      </c>
      <c r="H33" s="261">
        <f>ROUND((SUM(BF95:BF96)+SUM(BF114:BF154)), 2)</f>
        <v>0</v>
      </c>
      <c r="I33" s="187"/>
      <c r="J33" s="187"/>
      <c r="K33" s="31"/>
      <c r="L33" s="31"/>
      <c r="M33" s="261">
        <f>ROUND(ROUND((SUM(BF95:BF96)+SUM(BF114:BF154)), 2)*F33, 2)</f>
        <v>0</v>
      </c>
      <c r="N33" s="187"/>
      <c r="O33" s="187"/>
      <c r="P33" s="187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1" t="s">
        <v>38</v>
      </c>
      <c r="H34" s="261">
        <f>ROUND((SUM(BG95:BG96)+SUM(BG114:BG154)), 2)</f>
        <v>0</v>
      </c>
      <c r="I34" s="187"/>
      <c r="J34" s="187"/>
      <c r="K34" s="31"/>
      <c r="L34" s="31"/>
      <c r="M34" s="261">
        <v>0</v>
      </c>
      <c r="N34" s="187"/>
      <c r="O34" s="187"/>
      <c r="P34" s="187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1" t="s">
        <v>38</v>
      </c>
      <c r="H35" s="261">
        <f>ROUND((SUM(BH95:BH96)+SUM(BH114:BH154)), 2)</f>
        <v>0</v>
      </c>
      <c r="I35" s="187"/>
      <c r="J35" s="187"/>
      <c r="K35" s="31"/>
      <c r="L35" s="31"/>
      <c r="M35" s="261">
        <v>0</v>
      </c>
      <c r="N35" s="187"/>
      <c r="O35" s="187"/>
      <c r="P35" s="187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1" t="s">
        <v>38</v>
      </c>
      <c r="H36" s="261">
        <f>ROUND((SUM(BI95:BI96)+SUM(BI114:BI154)), 2)</f>
        <v>0</v>
      </c>
      <c r="I36" s="187"/>
      <c r="J36" s="187"/>
      <c r="K36" s="31"/>
      <c r="L36" s="31"/>
      <c r="M36" s="261">
        <v>0</v>
      </c>
      <c r="N36" s="187"/>
      <c r="O36" s="187"/>
      <c r="P36" s="187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98"/>
      <c r="D38" s="102" t="s">
        <v>43</v>
      </c>
      <c r="E38" s="70"/>
      <c r="F38" s="70"/>
      <c r="G38" s="103" t="s">
        <v>44</v>
      </c>
      <c r="H38" s="104" t="s">
        <v>45</v>
      </c>
      <c r="I38" s="70"/>
      <c r="J38" s="70"/>
      <c r="K38" s="70"/>
      <c r="L38" s="262">
        <f>SUM(M30:M36)</f>
        <v>0</v>
      </c>
      <c r="M38" s="201"/>
      <c r="N38" s="201"/>
      <c r="O38" s="201"/>
      <c r="P38" s="203"/>
      <c r="Q38" s="98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8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7" t="s">
        <v>13</v>
      </c>
      <c r="D78" s="31"/>
      <c r="E78" s="31"/>
      <c r="F78" s="248" t="str">
        <f>F6</f>
        <v>Modernizácia budovy označenej súpisným číslom 52 a výstavba detského a workout ihriska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1"/>
      <c r="R78" s="32"/>
    </row>
    <row r="79" spans="2:18" s="1" customFormat="1" ht="36.950000000000003" customHeight="1" x14ac:dyDescent="0.3">
      <c r="B79" s="30"/>
      <c r="C79" s="64" t="s">
        <v>98</v>
      </c>
      <c r="D79" s="31"/>
      <c r="E79" s="31"/>
      <c r="F79" s="209" t="str">
        <f>F7</f>
        <v>SO 02 - Oporný múr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7" t="s">
        <v>17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19</v>
      </c>
      <c r="L81" s="31"/>
      <c r="M81" s="249">
        <f>IF(O9="","",O9)</f>
        <v>0</v>
      </c>
      <c r="N81" s="187"/>
      <c r="O81" s="187"/>
      <c r="P81" s="187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7" t="s">
        <v>20</v>
      </c>
      <c r="D83" s="31"/>
      <c r="E83" s="31"/>
      <c r="F83" s="25" t="str">
        <f>E12</f>
        <v>Obec Valaská Dubová</v>
      </c>
      <c r="G83" s="31"/>
      <c r="H83" s="31"/>
      <c r="I83" s="31"/>
      <c r="J83" s="31"/>
      <c r="K83" s="27" t="s">
        <v>25</v>
      </c>
      <c r="L83" s="31"/>
      <c r="M83" s="215" t="str">
        <f>E18</f>
        <v>VIZUALDK projekt, s.r.o.</v>
      </c>
      <c r="N83" s="187"/>
      <c r="O83" s="187"/>
      <c r="P83" s="187"/>
      <c r="Q83" s="187"/>
      <c r="R83" s="32"/>
    </row>
    <row r="84" spans="2:47" s="1" customFormat="1" ht="14.45" customHeight="1" x14ac:dyDescent="0.3">
      <c r="B84" s="30"/>
      <c r="C84" s="27" t="s">
        <v>24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215" t="str">
        <f>E21</f>
        <v xml:space="preserve"> </v>
      </c>
      <c r="N84" s="187"/>
      <c r="O84" s="187"/>
      <c r="P84" s="187"/>
      <c r="Q84" s="187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60" t="s">
        <v>103</v>
      </c>
      <c r="D86" s="259"/>
      <c r="E86" s="259"/>
      <c r="F86" s="259"/>
      <c r="G86" s="259"/>
      <c r="H86" s="98"/>
      <c r="I86" s="98"/>
      <c r="J86" s="98"/>
      <c r="K86" s="98"/>
      <c r="L86" s="98"/>
      <c r="M86" s="98"/>
      <c r="N86" s="260" t="s">
        <v>104</v>
      </c>
      <c r="O86" s="187"/>
      <c r="P86" s="187"/>
      <c r="Q86" s="187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05" t="s">
        <v>105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6">
        <f>N114</f>
        <v>0</v>
      </c>
      <c r="O88" s="187"/>
      <c r="P88" s="187"/>
      <c r="Q88" s="187"/>
      <c r="R88" s="32"/>
      <c r="AU88" s="16" t="s">
        <v>106</v>
      </c>
    </row>
    <row r="89" spans="2:47" s="6" customFormat="1" ht="24.95" customHeight="1" x14ac:dyDescent="0.3">
      <c r="B89" s="106"/>
      <c r="C89" s="107"/>
      <c r="D89" s="108" t="s">
        <v>107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56">
        <f>N115</f>
        <v>0</v>
      </c>
      <c r="O89" s="257"/>
      <c r="P89" s="257"/>
      <c r="Q89" s="257"/>
      <c r="R89" s="109"/>
    </row>
    <row r="90" spans="2:47" s="7" customFormat="1" ht="19.899999999999999" customHeight="1" x14ac:dyDescent="0.3">
      <c r="B90" s="110"/>
      <c r="C90" s="111"/>
      <c r="D90" s="112" t="s">
        <v>108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54">
        <f>N116</f>
        <v>0</v>
      </c>
      <c r="O90" s="255"/>
      <c r="P90" s="255"/>
      <c r="Q90" s="255"/>
      <c r="R90" s="113"/>
    </row>
    <row r="91" spans="2:47" s="7" customFormat="1" ht="19.899999999999999" customHeight="1" x14ac:dyDescent="0.3">
      <c r="B91" s="110"/>
      <c r="C91" s="111"/>
      <c r="D91" s="112" t="s">
        <v>109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54">
        <f>N126</f>
        <v>0</v>
      </c>
      <c r="O91" s="255"/>
      <c r="P91" s="255"/>
      <c r="Q91" s="255"/>
      <c r="R91" s="113"/>
    </row>
    <row r="92" spans="2:47" s="7" customFormat="1" ht="19.899999999999999" customHeight="1" x14ac:dyDescent="0.3">
      <c r="B92" s="110"/>
      <c r="C92" s="111"/>
      <c r="D92" s="112" t="s">
        <v>110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54">
        <f>N142</f>
        <v>0</v>
      </c>
      <c r="O92" s="255"/>
      <c r="P92" s="255"/>
      <c r="Q92" s="255"/>
      <c r="R92" s="113"/>
    </row>
    <row r="93" spans="2:47" s="7" customFormat="1" ht="19.899999999999999" customHeight="1" x14ac:dyDescent="0.3">
      <c r="B93" s="110"/>
      <c r="C93" s="111"/>
      <c r="D93" s="112" t="s">
        <v>115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54">
        <f>N153</f>
        <v>0</v>
      </c>
      <c r="O93" s="255"/>
      <c r="P93" s="255"/>
      <c r="Q93" s="255"/>
      <c r="R93" s="113"/>
    </row>
    <row r="94" spans="2:47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47" s="1" customFormat="1" ht="29.25" customHeight="1" x14ac:dyDescent="0.3">
      <c r="B95" s="30"/>
      <c r="C95" s="105" t="s">
        <v>132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8">
        <v>0</v>
      </c>
      <c r="O95" s="187"/>
      <c r="P95" s="187"/>
      <c r="Q95" s="187"/>
      <c r="R95" s="32"/>
      <c r="T95" s="114"/>
      <c r="U95" s="115" t="s">
        <v>36</v>
      </c>
    </row>
    <row r="96" spans="2:47" s="1" customFormat="1" ht="18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 x14ac:dyDescent="0.3">
      <c r="B97" s="30"/>
      <c r="C97" s="97" t="s">
        <v>95</v>
      </c>
      <c r="D97" s="98"/>
      <c r="E97" s="98"/>
      <c r="F97" s="98"/>
      <c r="G97" s="98"/>
      <c r="H97" s="98"/>
      <c r="I97" s="98"/>
      <c r="J97" s="98"/>
      <c r="K97" s="98"/>
      <c r="L97" s="198">
        <f>ROUND(SUM(N88+N95),2)</f>
        <v>0</v>
      </c>
      <c r="M97" s="259"/>
      <c r="N97" s="259"/>
      <c r="O97" s="259"/>
      <c r="P97" s="259"/>
      <c r="Q97" s="259"/>
      <c r="R97" s="32"/>
    </row>
    <row r="98" spans="2:18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 x14ac:dyDescent="0.3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0000000000003" customHeight="1" x14ac:dyDescent="0.3">
      <c r="B103" s="30"/>
      <c r="C103" s="208" t="s">
        <v>133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32"/>
    </row>
    <row r="104" spans="2:18" s="1" customFormat="1" ht="6.95" customHeigh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 x14ac:dyDescent="0.3">
      <c r="B105" s="30"/>
      <c r="C105" s="27" t="s">
        <v>13</v>
      </c>
      <c r="D105" s="31"/>
      <c r="E105" s="31"/>
      <c r="F105" s="248" t="str">
        <f>F6</f>
        <v>Modernizácia budovy označenej súpisným číslom 52 a výstavba detského a workout ihriska</v>
      </c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31"/>
      <c r="R105" s="32"/>
    </row>
    <row r="106" spans="2:18" s="1" customFormat="1" ht="36.950000000000003" customHeight="1" x14ac:dyDescent="0.3">
      <c r="B106" s="30"/>
      <c r="C106" s="64" t="s">
        <v>98</v>
      </c>
      <c r="D106" s="31"/>
      <c r="E106" s="31"/>
      <c r="F106" s="209" t="str">
        <f>F7</f>
        <v>SO 02 - Oporný múr</v>
      </c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31"/>
      <c r="R106" s="32"/>
    </row>
    <row r="107" spans="2:18" s="1" customFormat="1" ht="6.95" customHeight="1" x14ac:dyDescent="0.3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 x14ac:dyDescent="0.3">
      <c r="B108" s="30"/>
      <c r="C108" s="27" t="s">
        <v>17</v>
      </c>
      <c r="D108" s="31"/>
      <c r="E108" s="31"/>
      <c r="F108" s="25" t="str">
        <f>F9</f>
        <v xml:space="preserve"> </v>
      </c>
      <c r="G108" s="31"/>
      <c r="H108" s="31"/>
      <c r="I108" s="31"/>
      <c r="J108" s="31"/>
      <c r="K108" s="27" t="s">
        <v>19</v>
      </c>
      <c r="L108" s="31"/>
      <c r="M108" s="249">
        <f>IF(O9="","",O9)</f>
        <v>0</v>
      </c>
      <c r="N108" s="187"/>
      <c r="O108" s="187"/>
      <c r="P108" s="187"/>
      <c r="Q108" s="31"/>
      <c r="R108" s="32"/>
    </row>
    <row r="109" spans="2:18" s="1" customFormat="1" ht="6.9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 x14ac:dyDescent="0.3">
      <c r="B110" s="30"/>
      <c r="C110" s="27" t="s">
        <v>20</v>
      </c>
      <c r="D110" s="31"/>
      <c r="E110" s="31"/>
      <c r="F110" s="25" t="str">
        <f>E12</f>
        <v>Obec Valaská Dubová</v>
      </c>
      <c r="G110" s="31"/>
      <c r="H110" s="31"/>
      <c r="I110" s="31"/>
      <c r="J110" s="31"/>
      <c r="K110" s="27" t="s">
        <v>25</v>
      </c>
      <c r="L110" s="31"/>
      <c r="M110" s="215" t="str">
        <f>E18</f>
        <v>VIZUALDK projekt, s.r.o.</v>
      </c>
      <c r="N110" s="187"/>
      <c r="O110" s="187"/>
      <c r="P110" s="187"/>
      <c r="Q110" s="187"/>
      <c r="R110" s="32"/>
    </row>
    <row r="111" spans="2:18" s="1" customFormat="1" ht="14.45" customHeight="1" x14ac:dyDescent="0.3">
      <c r="B111" s="30"/>
      <c r="C111" s="27" t="s">
        <v>24</v>
      </c>
      <c r="D111" s="31"/>
      <c r="E111" s="31"/>
      <c r="F111" s="25" t="str">
        <f>IF(E15="","",E15)</f>
        <v xml:space="preserve"> </v>
      </c>
      <c r="G111" s="31"/>
      <c r="H111" s="31"/>
      <c r="I111" s="31"/>
      <c r="J111" s="31"/>
      <c r="K111" s="27" t="s">
        <v>31</v>
      </c>
      <c r="L111" s="31"/>
      <c r="M111" s="215" t="str">
        <f>E21</f>
        <v xml:space="preserve"> </v>
      </c>
      <c r="N111" s="187"/>
      <c r="O111" s="187"/>
      <c r="P111" s="187"/>
      <c r="Q111" s="187"/>
      <c r="R111" s="32"/>
    </row>
    <row r="112" spans="2:18" s="1" customFormat="1" ht="10.3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8" customFormat="1" ht="29.25" customHeight="1" x14ac:dyDescent="0.3">
      <c r="B113" s="116"/>
      <c r="C113" s="117" t="s">
        <v>134</v>
      </c>
      <c r="D113" s="118" t="s">
        <v>135</v>
      </c>
      <c r="E113" s="118" t="s">
        <v>54</v>
      </c>
      <c r="F113" s="250" t="s">
        <v>136</v>
      </c>
      <c r="G113" s="251"/>
      <c r="H113" s="251"/>
      <c r="I113" s="251"/>
      <c r="J113" s="118" t="s">
        <v>137</v>
      </c>
      <c r="K113" s="118" t="s">
        <v>138</v>
      </c>
      <c r="L113" s="252" t="s">
        <v>139</v>
      </c>
      <c r="M113" s="251"/>
      <c r="N113" s="250" t="s">
        <v>104</v>
      </c>
      <c r="O113" s="251"/>
      <c r="P113" s="251"/>
      <c r="Q113" s="253"/>
      <c r="R113" s="119"/>
      <c r="T113" s="71" t="s">
        <v>140</v>
      </c>
      <c r="U113" s="72" t="s">
        <v>36</v>
      </c>
      <c r="V113" s="72" t="s">
        <v>141</v>
      </c>
      <c r="W113" s="72" t="s">
        <v>142</v>
      </c>
      <c r="X113" s="72" t="s">
        <v>143</v>
      </c>
      <c r="Y113" s="72" t="s">
        <v>144</v>
      </c>
      <c r="Z113" s="72" t="s">
        <v>145</v>
      </c>
      <c r="AA113" s="73" t="s">
        <v>146</v>
      </c>
    </row>
    <row r="114" spans="2:65" s="1" customFormat="1" ht="29.25" customHeight="1" x14ac:dyDescent="0.35">
      <c r="B114" s="30"/>
      <c r="C114" s="75" t="s">
        <v>100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24">
        <f>BK114</f>
        <v>0</v>
      </c>
      <c r="O114" s="225"/>
      <c r="P114" s="225"/>
      <c r="Q114" s="225"/>
      <c r="R114" s="32"/>
      <c r="T114" s="74"/>
      <c r="U114" s="46"/>
      <c r="V114" s="46"/>
      <c r="W114" s="120">
        <f>W115</f>
        <v>99.271514999999994</v>
      </c>
      <c r="X114" s="46"/>
      <c r="Y114" s="120">
        <f>Y115</f>
        <v>35.450975999999997</v>
      </c>
      <c r="Z114" s="46"/>
      <c r="AA114" s="121">
        <f>AA115</f>
        <v>0</v>
      </c>
      <c r="AT114" s="16" t="s">
        <v>71</v>
      </c>
      <c r="AU114" s="16" t="s">
        <v>106</v>
      </c>
      <c r="BK114" s="122">
        <f>BK115</f>
        <v>0</v>
      </c>
    </row>
    <row r="115" spans="2:65" s="9" customFormat="1" ht="37.35" customHeight="1" x14ac:dyDescent="0.35">
      <c r="B115" s="123"/>
      <c r="C115" s="124"/>
      <c r="D115" s="125" t="s">
        <v>107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26">
        <f>BK115</f>
        <v>0</v>
      </c>
      <c r="O115" s="227"/>
      <c r="P115" s="227"/>
      <c r="Q115" s="227"/>
      <c r="R115" s="126"/>
      <c r="T115" s="127"/>
      <c r="U115" s="124"/>
      <c r="V115" s="124"/>
      <c r="W115" s="128">
        <f>W116+W126+W142+W153</f>
        <v>99.271514999999994</v>
      </c>
      <c r="X115" s="124"/>
      <c r="Y115" s="128">
        <f>Y116+Y126+Y142+Y153</f>
        <v>35.450975999999997</v>
      </c>
      <c r="Z115" s="124"/>
      <c r="AA115" s="129">
        <f>AA116+AA126+AA142+AA153</f>
        <v>0</v>
      </c>
      <c r="AR115" s="130" t="s">
        <v>79</v>
      </c>
      <c r="AT115" s="131" t="s">
        <v>71</v>
      </c>
      <c r="AU115" s="131" t="s">
        <v>72</v>
      </c>
      <c r="AY115" s="130" t="s">
        <v>147</v>
      </c>
      <c r="BK115" s="132">
        <f>BK116+BK126+BK142+BK153</f>
        <v>0</v>
      </c>
    </row>
    <row r="116" spans="2:65" s="9" customFormat="1" ht="19.899999999999999" customHeight="1" x14ac:dyDescent="0.3">
      <c r="B116" s="123"/>
      <c r="C116" s="124"/>
      <c r="D116" s="133" t="s">
        <v>108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8">
        <f>BK116</f>
        <v>0</v>
      </c>
      <c r="O116" s="229"/>
      <c r="P116" s="229"/>
      <c r="Q116" s="229"/>
      <c r="R116" s="126"/>
      <c r="T116" s="127"/>
      <c r="U116" s="124"/>
      <c r="V116" s="124"/>
      <c r="W116" s="128">
        <f>SUM(W117:W125)</f>
        <v>37.248499999999993</v>
      </c>
      <c r="X116" s="124"/>
      <c r="Y116" s="128">
        <f>SUM(Y117:Y125)</f>
        <v>0</v>
      </c>
      <c r="Z116" s="124"/>
      <c r="AA116" s="129">
        <f>SUM(AA117:AA125)</f>
        <v>0</v>
      </c>
      <c r="AR116" s="130" t="s">
        <v>79</v>
      </c>
      <c r="AT116" s="131" t="s">
        <v>71</v>
      </c>
      <c r="AU116" s="131" t="s">
        <v>79</v>
      </c>
      <c r="AY116" s="130" t="s">
        <v>147</v>
      </c>
      <c r="BK116" s="132">
        <f>SUM(BK117:BK125)</f>
        <v>0</v>
      </c>
    </row>
    <row r="117" spans="2:65" s="1" customFormat="1" ht="22.5" customHeight="1" x14ac:dyDescent="0.3">
      <c r="B117" s="134"/>
      <c r="C117" s="135" t="s">
        <v>79</v>
      </c>
      <c r="D117" s="135" t="s">
        <v>148</v>
      </c>
      <c r="E117" s="136" t="s">
        <v>165</v>
      </c>
      <c r="F117" s="234" t="s">
        <v>166</v>
      </c>
      <c r="G117" s="222"/>
      <c r="H117" s="222"/>
      <c r="I117" s="222"/>
      <c r="J117" s="137" t="s">
        <v>151</v>
      </c>
      <c r="K117" s="138">
        <v>11.5</v>
      </c>
      <c r="L117" s="221">
        <v>0</v>
      </c>
      <c r="M117" s="222"/>
      <c r="N117" s="221">
        <f>ROUND(L117*K117,3)</f>
        <v>0</v>
      </c>
      <c r="O117" s="222"/>
      <c r="P117" s="222"/>
      <c r="Q117" s="222"/>
      <c r="R117" s="139"/>
      <c r="T117" s="140" t="s">
        <v>3</v>
      </c>
      <c r="U117" s="39" t="s">
        <v>39</v>
      </c>
      <c r="V117" s="141">
        <v>2.5139999999999998</v>
      </c>
      <c r="W117" s="141">
        <f>V117*K117</f>
        <v>28.910999999999998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6" t="s">
        <v>152</v>
      </c>
      <c r="AT117" s="16" t="s">
        <v>148</v>
      </c>
      <c r="AU117" s="16" t="s">
        <v>153</v>
      </c>
      <c r="AY117" s="16" t="s">
        <v>147</v>
      </c>
      <c r="BE117" s="143">
        <f>IF(U117="základná",N117,0)</f>
        <v>0</v>
      </c>
      <c r="BF117" s="143">
        <f>IF(U117="znížená",N117,0)</f>
        <v>0</v>
      </c>
      <c r="BG117" s="143">
        <f>IF(U117="zákl. prenesená",N117,0)</f>
        <v>0</v>
      </c>
      <c r="BH117" s="143">
        <f>IF(U117="zníž. prenesená",N117,0)</f>
        <v>0</v>
      </c>
      <c r="BI117" s="143">
        <f>IF(U117="nulová",N117,0)</f>
        <v>0</v>
      </c>
      <c r="BJ117" s="16" t="s">
        <v>153</v>
      </c>
      <c r="BK117" s="144">
        <f>ROUND(L117*K117,3)</f>
        <v>0</v>
      </c>
      <c r="BL117" s="16" t="s">
        <v>152</v>
      </c>
      <c r="BM117" s="16" t="s">
        <v>948</v>
      </c>
    </row>
    <row r="118" spans="2:65" s="12" customFormat="1" ht="22.5" customHeight="1" x14ac:dyDescent="0.3">
      <c r="B118" s="161"/>
      <c r="C118" s="162"/>
      <c r="D118" s="162"/>
      <c r="E118" s="163" t="s">
        <v>3</v>
      </c>
      <c r="F118" s="245" t="s">
        <v>949</v>
      </c>
      <c r="G118" s="246"/>
      <c r="H118" s="246"/>
      <c r="I118" s="246"/>
      <c r="J118" s="162"/>
      <c r="K118" s="164" t="s">
        <v>3</v>
      </c>
      <c r="L118" s="162"/>
      <c r="M118" s="162"/>
      <c r="N118" s="162"/>
      <c r="O118" s="162"/>
      <c r="P118" s="162"/>
      <c r="Q118" s="162"/>
      <c r="R118" s="165"/>
      <c r="T118" s="166"/>
      <c r="U118" s="162"/>
      <c r="V118" s="162"/>
      <c r="W118" s="162"/>
      <c r="X118" s="162"/>
      <c r="Y118" s="162"/>
      <c r="Z118" s="162"/>
      <c r="AA118" s="167"/>
      <c r="AT118" s="168" t="s">
        <v>156</v>
      </c>
      <c r="AU118" s="168" t="s">
        <v>153</v>
      </c>
      <c r="AV118" s="12" t="s">
        <v>79</v>
      </c>
      <c r="AW118" s="12" t="s">
        <v>29</v>
      </c>
      <c r="AX118" s="12" t="s">
        <v>72</v>
      </c>
      <c r="AY118" s="168" t="s">
        <v>147</v>
      </c>
    </row>
    <row r="119" spans="2:65" s="10" customFormat="1" ht="22.5" customHeight="1" x14ac:dyDescent="0.3">
      <c r="B119" s="145"/>
      <c r="C119" s="146"/>
      <c r="D119" s="146"/>
      <c r="E119" s="147" t="s">
        <v>3</v>
      </c>
      <c r="F119" s="244" t="s">
        <v>950</v>
      </c>
      <c r="G119" s="238"/>
      <c r="H119" s="238"/>
      <c r="I119" s="238"/>
      <c r="J119" s="146"/>
      <c r="K119" s="148">
        <v>11.5</v>
      </c>
      <c r="L119" s="146"/>
      <c r="M119" s="146"/>
      <c r="N119" s="146"/>
      <c r="O119" s="146"/>
      <c r="P119" s="146"/>
      <c r="Q119" s="146"/>
      <c r="R119" s="149"/>
      <c r="T119" s="150"/>
      <c r="U119" s="146"/>
      <c r="V119" s="146"/>
      <c r="W119" s="146"/>
      <c r="X119" s="146"/>
      <c r="Y119" s="146"/>
      <c r="Z119" s="146"/>
      <c r="AA119" s="151"/>
      <c r="AT119" s="152" t="s">
        <v>156</v>
      </c>
      <c r="AU119" s="152" t="s">
        <v>153</v>
      </c>
      <c r="AV119" s="10" t="s">
        <v>153</v>
      </c>
      <c r="AW119" s="10" t="s">
        <v>29</v>
      </c>
      <c r="AX119" s="10" t="s">
        <v>72</v>
      </c>
      <c r="AY119" s="152" t="s">
        <v>147</v>
      </c>
    </row>
    <row r="120" spans="2:65" s="11" customFormat="1" ht="22.5" customHeight="1" x14ac:dyDescent="0.3">
      <c r="B120" s="153"/>
      <c r="C120" s="154"/>
      <c r="D120" s="154"/>
      <c r="E120" s="155" t="s">
        <v>3</v>
      </c>
      <c r="F120" s="239" t="s">
        <v>160</v>
      </c>
      <c r="G120" s="240"/>
      <c r="H120" s="240"/>
      <c r="I120" s="240"/>
      <c r="J120" s="154"/>
      <c r="K120" s="156">
        <v>11.5</v>
      </c>
      <c r="L120" s="154"/>
      <c r="M120" s="154"/>
      <c r="N120" s="154"/>
      <c r="O120" s="154"/>
      <c r="P120" s="154"/>
      <c r="Q120" s="154"/>
      <c r="R120" s="157"/>
      <c r="T120" s="158"/>
      <c r="U120" s="154"/>
      <c r="V120" s="154"/>
      <c r="W120" s="154"/>
      <c r="X120" s="154"/>
      <c r="Y120" s="154"/>
      <c r="Z120" s="154"/>
      <c r="AA120" s="159"/>
      <c r="AT120" s="160" t="s">
        <v>156</v>
      </c>
      <c r="AU120" s="160" t="s">
        <v>153</v>
      </c>
      <c r="AV120" s="11" t="s">
        <v>152</v>
      </c>
      <c r="AW120" s="11" t="s">
        <v>29</v>
      </c>
      <c r="AX120" s="11" t="s">
        <v>79</v>
      </c>
      <c r="AY120" s="160" t="s">
        <v>147</v>
      </c>
    </row>
    <row r="121" spans="2:65" s="1" customFormat="1" ht="44.25" customHeight="1" x14ac:dyDescent="0.3">
      <c r="B121" s="134"/>
      <c r="C121" s="135" t="s">
        <v>153</v>
      </c>
      <c r="D121" s="135" t="s">
        <v>148</v>
      </c>
      <c r="E121" s="136" t="s">
        <v>170</v>
      </c>
      <c r="F121" s="234" t="s">
        <v>171</v>
      </c>
      <c r="G121" s="222"/>
      <c r="H121" s="222"/>
      <c r="I121" s="222"/>
      <c r="J121" s="137" t="s">
        <v>151</v>
      </c>
      <c r="K121" s="138">
        <v>11.5</v>
      </c>
      <c r="L121" s="221">
        <v>0</v>
      </c>
      <c r="M121" s="222"/>
      <c r="N121" s="221">
        <f>ROUND(L121*K121,3)</f>
        <v>0</v>
      </c>
      <c r="O121" s="222"/>
      <c r="P121" s="222"/>
      <c r="Q121" s="222"/>
      <c r="R121" s="139"/>
      <c r="T121" s="140" t="s">
        <v>3</v>
      </c>
      <c r="U121" s="39" t="s">
        <v>39</v>
      </c>
      <c r="V121" s="141">
        <v>0.61299999999999999</v>
      </c>
      <c r="W121" s="141">
        <f>V121*K121</f>
        <v>7.0495000000000001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6" t="s">
        <v>152</v>
      </c>
      <c r="AT121" s="16" t="s">
        <v>148</v>
      </c>
      <c r="AU121" s="16" t="s">
        <v>153</v>
      </c>
      <c r="AY121" s="16" t="s">
        <v>147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6" t="s">
        <v>153</v>
      </c>
      <c r="BK121" s="144">
        <f>ROUND(L121*K121,3)</f>
        <v>0</v>
      </c>
      <c r="BL121" s="16" t="s">
        <v>152</v>
      </c>
      <c r="BM121" s="16" t="s">
        <v>951</v>
      </c>
    </row>
    <row r="122" spans="2:65" s="1" customFormat="1" ht="44.25" customHeight="1" x14ac:dyDescent="0.3">
      <c r="B122" s="134"/>
      <c r="C122" s="135" t="s">
        <v>164</v>
      </c>
      <c r="D122" s="135" t="s">
        <v>148</v>
      </c>
      <c r="E122" s="136" t="s">
        <v>174</v>
      </c>
      <c r="F122" s="234" t="s">
        <v>175</v>
      </c>
      <c r="G122" s="222"/>
      <c r="H122" s="222"/>
      <c r="I122" s="222"/>
      <c r="J122" s="137" t="s">
        <v>151</v>
      </c>
      <c r="K122" s="138">
        <v>11.5</v>
      </c>
      <c r="L122" s="221">
        <v>0</v>
      </c>
      <c r="M122" s="222"/>
      <c r="N122" s="221">
        <f>ROUND(L122*K122,3)</f>
        <v>0</v>
      </c>
      <c r="O122" s="222"/>
      <c r="P122" s="222"/>
      <c r="Q122" s="222"/>
      <c r="R122" s="139"/>
      <c r="T122" s="140" t="s">
        <v>3</v>
      </c>
      <c r="U122" s="39" t="s">
        <v>39</v>
      </c>
      <c r="V122" s="141">
        <v>2.7E-2</v>
      </c>
      <c r="W122" s="141">
        <f>V122*K122</f>
        <v>0.3105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152</v>
      </c>
      <c r="AT122" s="16" t="s">
        <v>148</v>
      </c>
      <c r="AU122" s="16" t="s">
        <v>153</v>
      </c>
      <c r="AY122" s="16" t="s">
        <v>147</v>
      </c>
      <c r="BE122" s="143">
        <f>IF(U122="základná",N122,0)</f>
        <v>0</v>
      </c>
      <c r="BF122" s="143">
        <f>IF(U122="znížená",N122,0)</f>
        <v>0</v>
      </c>
      <c r="BG122" s="143">
        <f>IF(U122="zákl. prenesená",N122,0)</f>
        <v>0</v>
      </c>
      <c r="BH122" s="143">
        <f>IF(U122="zníž. prenesená",N122,0)</f>
        <v>0</v>
      </c>
      <c r="BI122" s="143">
        <f>IF(U122="nulová",N122,0)</f>
        <v>0</v>
      </c>
      <c r="BJ122" s="16" t="s">
        <v>153</v>
      </c>
      <c r="BK122" s="144">
        <f>ROUND(L122*K122,3)</f>
        <v>0</v>
      </c>
      <c r="BL122" s="16" t="s">
        <v>152</v>
      </c>
      <c r="BM122" s="16" t="s">
        <v>952</v>
      </c>
    </row>
    <row r="123" spans="2:65" s="10" customFormat="1" ht="22.5" customHeight="1" x14ac:dyDescent="0.3">
      <c r="B123" s="145"/>
      <c r="C123" s="146"/>
      <c r="D123" s="146"/>
      <c r="E123" s="147" t="s">
        <v>3</v>
      </c>
      <c r="F123" s="237" t="s">
        <v>953</v>
      </c>
      <c r="G123" s="238"/>
      <c r="H123" s="238"/>
      <c r="I123" s="238"/>
      <c r="J123" s="146"/>
      <c r="K123" s="148">
        <v>11.5</v>
      </c>
      <c r="L123" s="146"/>
      <c r="M123" s="146"/>
      <c r="N123" s="146"/>
      <c r="O123" s="146"/>
      <c r="P123" s="146"/>
      <c r="Q123" s="146"/>
      <c r="R123" s="149"/>
      <c r="T123" s="150"/>
      <c r="U123" s="146"/>
      <c r="V123" s="146"/>
      <c r="W123" s="146"/>
      <c r="X123" s="146"/>
      <c r="Y123" s="146"/>
      <c r="Z123" s="146"/>
      <c r="AA123" s="151"/>
      <c r="AT123" s="152" t="s">
        <v>156</v>
      </c>
      <c r="AU123" s="152" t="s">
        <v>153</v>
      </c>
      <c r="AV123" s="10" t="s">
        <v>153</v>
      </c>
      <c r="AW123" s="10" t="s">
        <v>29</v>
      </c>
      <c r="AX123" s="10" t="s">
        <v>72</v>
      </c>
      <c r="AY123" s="152" t="s">
        <v>147</v>
      </c>
    </row>
    <row r="124" spans="2:65" s="11" customFormat="1" ht="22.5" customHeight="1" x14ac:dyDescent="0.3">
      <c r="B124" s="153"/>
      <c r="C124" s="154"/>
      <c r="D124" s="154"/>
      <c r="E124" s="155" t="s">
        <v>3</v>
      </c>
      <c r="F124" s="239" t="s">
        <v>160</v>
      </c>
      <c r="G124" s="240"/>
      <c r="H124" s="240"/>
      <c r="I124" s="240"/>
      <c r="J124" s="154"/>
      <c r="K124" s="156">
        <v>11.5</v>
      </c>
      <c r="L124" s="154"/>
      <c r="M124" s="154"/>
      <c r="N124" s="154"/>
      <c r="O124" s="154"/>
      <c r="P124" s="154"/>
      <c r="Q124" s="154"/>
      <c r="R124" s="157"/>
      <c r="T124" s="158"/>
      <c r="U124" s="154"/>
      <c r="V124" s="154"/>
      <c r="W124" s="154"/>
      <c r="X124" s="154"/>
      <c r="Y124" s="154"/>
      <c r="Z124" s="154"/>
      <c r="AA124" s="159"/>
      <c r="AT124" s="160" t="s">
        <v>156</v>
      </c>
      <c r="AU124" s="160" t="s">
        <v>153</v>
      </c>
      <c r="AV124" s="11" t="s">
        <v>152</v>
      </c>
      <c r="AW124" s="11" t="s">
        <v>29</v>
      </c>
      <c r="AX124" s="11" t="s">
        <v>79</v>
      </c>
      <c r="AY124" s="160" t="s">
        <v>147</v>
      </c>
    </row>
    <row r="125" spans="2:65" s="1" customFormat="1" ht="44.25" customHeight="1" x14ac:dyDescent="0.3">
      <c r="B125" s="134"/>
      <c r="C125" s="135" t="s">
        <v>152</v>
      </c>
      <c r="D125" s="135" t="s">
        <v>148</v>
      </c>
      <c r="E125" s="136" t="s">
        <v>180</v>
      </c>
      <c r="F125" s="234" t="s">
        <v>181</v>
      </c>
      <c r="G125" s="222"/>
      <c r="H125" s="222"/>
      <c r="I125" s="222"/>
      <c r="J125" s="137" t="s">
        <v>151</v>
      </c>
      <c r="K125" s="138">
        <v>11.5</v>
      </c>
      <c r="L125" s="221">
        <v>0</v>
      </c>
      <c r="M125" s="222"/>
      <c r="N125" s="221">
        <f>ROUND(L125*K125,3)</f>
        <v>0</v>
      </c>
      <c r="O125" s="222"/>
      <c r="P125" s="222"/>
      <c r="Q125" s="222"/>
      <c r="R125" s="139"/>
      <c r="T125" s="140" t="s">
        <v>3</v>
      </c>
      <c r="U125" s="39" t="s">
        <v>39</v>
      </c>
      <c r="V125" s="141">
        <v>8.5000000000000006E-2</v>
      </c>
      <c r="W125" s="141">
        <f>V125*K125</f>
        <v>0.97750000000000004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152</v>
      </c>
      <c r="AT125" s="16" t="s">
        <v>148</v>
      </c>
      <c r="AU125" s="16" t="s">
        <v>153</v>
      </c>
      <c r="AY125" s="16" t="s">
        <v>147</v>
      </c>
      <c r="BE125" s="143">
        <f>IF(U125="základná",N125,0)</f>
        <v>0</v>
      </c>
      <c r="BF125" s="143">
        <f>IF(U125="znížená",N125,0)</f>
        <v>0</v>
      </c>
      <c r="BG125" s="143">
        <f>IF(U125="zákl. prenesená",N125,0)</f>
        <v>0</v>
      </c>
      <c r="BH125" s="143">
        <f>IF(U125="zníž. prenesená",N125,0)</f>
        <v>0</v>
      </c>
      <c r="BI125" s="143">
        <f>IF(U125="nulová",N125,0)</f>
        <v>0</v>
      </c>
      <c r="BJ125" s="16" t="s">
        <v>153</v>
      </c>
      <c r="BK125" s="144">
        <f>ROUND(L125*K125,3)</f>
        <v>0</v>
      </c>
      <c r="BL125" s="16" t="s">
        <v>152</v>
      </c>
      <c r="BM125" s="16" t="s">
        <v>954</v>
      </c>
    </row>
    <row r="126" spans="2:65" s="9" customFormat="1" ht="29.85" customHeight="1" x14ac:dyDescent="0.3">
      <c r="B126" s="123"/>
      <c r="C126" s="124"/>
      <c r="D126" s="133" t="s">
        <v>109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30">
        <f>BK126</f>
        <v>0</v>
      </c>
      <c r="O126" s="231"/>
      <c r="P126" s="231"/>
      <c r="Q126" s="231"/>
      <c r="R126" s="126"/>
      <c r="T126" s="127"/>
      <c r="U126" s="124"/>
      <c r="V126" s="124"/>
      <c r="W126" s="128">
        <f>SUM(W127:W141)</f>
        <v>15.144924999999999</v>
      </c>
      <c r="X126" s="124"/>
      <c r="Y126" s="128">
        <f>SUM(Y127:Y141)</f>
        <v>26.659782999999997</v>
      </c>
      <c r="Z126" s="124"/>
      <c r="AA126" s="129">
        <f>SUM(AA127:AA141)</f>
        <v>0</v>
      </c>
      <c r="AR126" s="130" t="s">
        <v>79</v>
      </c>
      <c r="AT126" s="131" t="s">
        <v>71</v>
      </c>
      <c r="AU126" s="131" t="s">
        <v>79</v>
      </c>
      <c r="AY126" s="130" t="s">
        <v>147</v>
      </c>
      <c r="BK126" s="132">
        <f>SUM(BK127:BK141)</f>
        <v>0</v>
      </c>
    </row>
    <row r="127" spans="2:65" s="1" customFormat="1" ht="22.5" customHeight="1" x14ac:dyDescent="0.3">
      <c r="B127" s="134"/>
      <c r="C127" s="135" t="s">
        <v>173</v>
      </c>
      <c r="D127" s="135" t="s">
        <v>148</v>
      </c>
      <c r="E127" s="136" t="s">
        <v>228</v>
      </c>
      <c r="F127" s="234" t="s">
        <v>229</v>
      </c>
      <c r="G127" s="222"/>
      <c r="H127" s="222"/>
      <c r="I127" s="222"/>
      <c r="J127" s="137" t="s">
        <v>230</v>
      </c>
      <c r="K127" s="138">
        <v>11.5</v>
      </c>
      <c r="L127" s="221">
        <v>0</v>
      </c>
      <c r="M127" s="222"/>
      <c r="N127" s="221">
        <f>ROUND(L127*K127,3)</f>
        <v>0</v>
      </c>
      <c r="O127" s="222"/>
      <c r="P127" s="222"/>
      <c r="Q127" s="222"/>
      <c r="R127" s="139"/>
      <c r="T127" s="140" t="s">
        <v>3</v>
      </c>
      <c r="U127" s="39" t="s">
        <v>39</v>
      </c>
      <c r="V127" s="141">
        <v>0.24199999999999999</v>
      </c>
      <c r="W127" s="141">
        <f>V127*K127</f>
        <v>2.7829999999999999</v>
      </c>
      <c r="X127" s="141">
        <v>0.25195000000000001</v>
      </c>
      <c r="Y127" s="141">
        <f>X127*K127</f>
        <v>2.8974250000000001</v>
      </c>
      <c r="Z127" s="141">
        <v>0</v>
      </c>
      <c r="AA127" s="142">
        <f>Z127*K127</f>
        <v>0</v>
      </c>
      <c r="AR127" s="16" t="s">
        <v>152</v>
      </c>
      <c r="AT127" s="16" t="s">
        <v>148</v>
      </c>
      <c r="AU127" s="16" t="s">
        <v>153</v>
      </c>
      <c r="AY127" s="16" t="s">
        <v>147</v>
      </c>
      <c r="BE127" s="143">
        <f>IF(U127="základná",N127,0)</f>
        <v>0</v>
      </c>
      <c r="BF127" s="143">
        <f>IF(U127="znížená",N127,0)</f>
        <v>0</v>
      </c>
      <c r="BG127" s="143">
        <f>IF(U127="zákl. prenesená",N127,0)</f>
        <v>0</v>
      </c>
      <c r="BH127" s="143">
        <f>IF(U127="zníž. prenesená",N127,0)</f>
        <v>0</v>
      </c>
      <c r="BI127" s="143">
        <f>IF(U127="nulová",N127,0)</f>
        <v>0</v>
      </c>
      <c r="BJ127" s="16" t="s">
        <v>153</v>
      </c>
      <c r="BK127" s="144">
        <f>ROUND(L127*K127,3)</f>
        <v>0</v>
      </c>
      <c r="BL127" s="16" t="s">
        <v>152</v>
      </c>
      <c r="BM127" s="16" t="s">
        <v>955</v>
      </c>
    </row>
    <row r="128" spans="2:65" s="12" customFormat="1" ht="22.5" customHeight="1" x14ac:dyDescent="0.3">
      <c r="B128" s="161"/>
      <c r="C128" s="162"/>
      <c r="D128" s="162"/>
      <c r="E128" s="163" t="s">
        <v>3</v>
      </c>
      <c r="F128" s="245" t="s">
        <v>956</v>
      </c>
      <c r="G128" s="246"/>
      <c r="H128" s="246"/>
      <c r="I128" s="246"/>
      <c r="J128" s="162"/>
      <c r="K128" s="164" t="s">
        <v>3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156</v>
      </c>
      <c r="AU128" s="168" t="s">
        <v>153</v>
      </c>
      <c r="AV128" s="12" t="s">
        <v>79</v>
      </c>
      <c r="AW128" s="12" t="s">
        <v>29</v>
      </c>
      <c r="AX128" s="12" t="s">
        <v>72</v>
      </c>
      <c r="AY128" s="168" t="s">
        <v>147</v>
      </c>
    </row>
    <row r="129" spans="2:65" s="10" customFormat="1" ht="22.5" customHeight="1" x14ac:dyDescent="0.3">
      <c r="B129" s="145"/>
      <c r="C129" s="146"/>
      <c r="D129" s="146"/>
      <c r="E129" s="147" t="s">
        <v>3</v>
      </c>
      <c r="F129" s="244" t="s">
        <v>957</v>
      </c>
      <c r="G129" s="238"/>
      <c r="H129" s="238"/>
      <c r="I129" s="238"/>
      <c r="J129" s="146"/>
      <c r="K129" s="148">
        <v>11.5</v>
      </c>
      <c r="L129" s="146"/>
      <c r="M129" s="146"/>
      <c r="N129" s="146"/>
      <c r="O129" s="146"/>
      <c r="P129" s="146"/>
      <c r="Q129" s="146"/>
      <c r="R129" s="149"/>
      <c r="T129" s="150"/>
      <c r="U129" s="146"/>
      <c r="V129" s="146"/>
      <c r="W129" s="146"/>
      <c r="X129" s="146"/>
      <c r="Y129" s="146"/>
      <c r="Z129" s="146"/>
      <c r="AA129" s="151"/>
      <c r="AT129" s="152" t="s">
        <v>156</v>
      </c>
      <c r="AU129" s="152" t="s">
        <v>153</v>
      </c>
      <c r="AV129" s="10" t="s">
        <v>153</v>
      </c>
      <c r="AW129" s="10" t="s">
        <v>29</v>
      </c>
      <c r="AX129" s="10" t="s">
        <v>72</v>
      </c>
      <c r="AY129" s="152" t="s">
        <v>147</v>
      </c>
    </row>
    <row r="130" spans="2:65" s="11" customFormat="1" ht="22.5" customHeight="1" x14ac:dyDescent="0.3">
      <c r="B130" s="153"/>
      <c r="C130" s="154"/>
      <c r="D130" s="154"/>
      <c r="E130" s="155" t="s">
        <v>3</v>
      </c>
      <c r="F130" s="239" t="s">
        <v>160</v>
      </c>
      <c r="G130" s="240"/>
      <c r="H130" s="240"/>
      <c r="I130" s="240"/>
      <c r="J130" s="154"/>
      <c r="K130" s="156">
        <v>11.5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156</v>
      </c>
      <c r="AU130" s="160" t="s">
        <v>153</v>
      </c>
      <c r="AV130" s="11" t="s">
        <v>152</v>
      </c>
      <c r="AW130" s="11" t="s">
        <v>29</v>
      </c>
      <c r="AX130" s="11" t="s">
        <v>79</v>
      </c>
      <c r="AY130" s="160" t="s">
        <v>147</v>
      </c>
    </row>
    <row r="131" spans="2:65" s="1" customFormat="1" ht="31.5" customHeight="1" x14ac:dyDescent="0.3">
      <c r="B131" s="134"/>
      <c r="C131" s="135" t="s">
        <v>179</v>
      </c>
      <c r="D131" s="135" t="s">
        <v>148</v>
      </c>
      <c r="E131" s="136" t="s">
        <v>958</v>
      </c>
      <c r="F131" s="234" t="s">
        <v>959</v>
      </c>
      <c r="G131" s="222"/>
      <c r="H131" s="222"/>
      <c r="I131" s="222"/>
      <c r="J131" s="137" t="s">
        <v>151</v>
      </c>
      <c r="K131" s="138">
        <v>1.7250000000000001</v>
      </c>
      <c r="L131" s="221">
        <v>0</v>
      </c>
      <c r="M131" s="222"/>
      <c r="N131" s="221">
        <f>ROUND(L131*K131,3)</f>
        <v>0</v>
      </c>
      <c r="O131" s="222"/>
      <c r="P131" s="222"/>
      <c r="Q131" s="222"/>
      <c r="R131" s="139"/>
      <c r="T131" s="140" t="s">
        <v>3</v>
      </c>
      <c r="U131" s="39" t="s">
        <v>39</v>
      </c>
      <c r="V131" s="141">
        <v>1.097</v>
      </c>
      <c r="W131" s="141">
        <f>V131*K131</f>
        <v>1.892325</v>
      </c>
      <c r="X131" s="141">
        <v>2.0699999999999998</v>
      </c>
      <c r="Y131" s="141">
        <f>X131*K131</f>
        <v>3.5707499999999999</v>
      </c>
      <c r="Z131" s="141">
        <v>0</v>
      </c>
      <c r="AA131" s="142">
        <f>Z131*K131</f>
        <v>0</v>
      </c>
      <c r="AR131" s="16" t="s">
        <v>152</v>
      </c>
      <c r="AT131" s="16" t="s">
        <v>148</v>
      </c>
      <c r="AU131" s="16" t="s">
        <v>153</v>
      </c>
      <c r="AY131" s="16" t="s">
        <v>147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6" t="s">
        <v>153</v>
      </c>
      <c r="BK131" s="144">
        <f>ROUND(L131*K131,3)</f>
        <v>0</v>
      </c>
      <c r="BL131" s="16" t="s">
        <v>152</v>
      </c>
      <c r="BM131" s="16" t="s">
        <v>960</v>
      </c>
    </row>
    <row r="132" spans="2:65" s="10" customFormat="1" ht="22.5" customHeight="1" x14ac:dyDescent="0.3">
      <c r="B132" s="145"/>
      <c r="C132" s="146"/>
      <c r="D132" s="146"/>
      <c r="E132" s="147" t="s">
        <v>3</v>
      </c>
      <c r="F132" s="237" t="s">
        <v>961</v>
      </c>
      <c r="G132" s="238"/>
      <c r="H132" s="238"/>
      <c r="I132" s="238"/>
      <c r="J132" s="146"/>
      <c r="K132" s="148">
        <v>1.7250000000000001</v>
      </c>
      <c r="L132" s="146"/>
      <c r="M132" s="146"/>
      <c r="N132" s="146"/>
      <c r="O132" s="146"/>
      <c r="P132" s="146"/>
      <c r="Q132" s="146"/>
      <c r="R132" s="149"/>
      <c r="T132" s="150"/>
      <c r="U132" s="146"/>
      <c r="V132" s="146"/>
      <c r="W132" s="146"/>
      <c r="X132" s="146"/>
      <c r="Y132" s="146"/>
      <c r="Z132" s="146"/>
      <c r="AA132" s="151"/>
      <c r="AT132" s="152" t="s">
        <v>156</v>
      </c>
      <c r="AU132" s="152" t="s">
        <v>153</v>
      </c>
      <c r="AV132" s="10" t="s">
        <v>153</v>
      </c>
      <c r="AW132" s="10" t="s">
        <v>29</v>
      </c>
      <c r="AX132" s="10" t="s">
        <v>72</v>
      </c>
      <c r="AY132" s="152" t="s">
        <v>147</v>
      </c>
    </row>
    <row r="133" spans="2:65" s="11" customFormat="1" ht="22.5" customHeight="1" x14ac:dyDescent="0.3">
      <c r="B133" s="153"/>
      <c r="C133" s="154"/>
      <c r="D133" s="154"/>
      <c r="E133" s="155" t="s">
        <v>3</v>
      </c>
      <c r="F133" s="239" t="s">
        <v>160</v>
      </c>
      <c r="G133" s="240"/>
      <c r="H133" s="240"/>
      <c r="I133" s="240"/>
      <c r="J133" s="154"/>
      <c r="K133" s="156">
        <v>1.7250000000000001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156</v>
      </c>
      <c r="AU133" s="160" t="s">
        <v>153</v>
      </c>
      <c r="AV133" s="11" t="s">
        <v>152</v>
      </c>
      <c r="AW133" s="11" t="s">
        <v>29</v>
      </c>
      <c r="AX133" s="11" t="s">
        <v>79</v>
      </c>
      <c r="AY133" s="160" t="s">
        <v>147</v>
      </c>
    </row>
    <row r="134" spans="2:65" s="1" customFormat="1" ht="22.5" customHeight="1" x14ac:dyDescent="0.3">
      <c r="B134" s="134"/>
      <c r="C134" s="135" t="s">
        <v>183</v>
      </c>
      <c r="D134" s="135" t="s">
        <v>148</v>
      </c>
      <c r="E134" s="136" t="s">
        <v>962</v>
      </c>
      <c r="F134" s="234" t="s">
        <v>963</v>
      </c>
      <c r="G134" s="222"/>
      <c r="H134" s="222"/>
      <c r="I134" s="222"/>
      <c r="J134" s="137" t="s">
        <v>151</v>
      </c>
      <c r="K134" s="138">
        <v>9.1999999999999993</v>
      </c>
      <c r="L134" s="221">
        <v>0</v>
      </c>
      <c r="M134" s="222"/>
      <c r="N134" s="221">
        <f>ROUND(L134*K134,3)</f>
        <v>0</v>
      </c>
      <c r="O134" s="222"/>
      <c r="P134" s="222"/>
      <c r="Q134" s="222"/>
      <c r="R134" s="139"/>
      <c r="T134" s="140" t="s">
        <v>3</v>
      </c>
      <c r="U134" s="39" t="s">
        <v>39</v>
      </c>
      <c r="V134" s="141">
        <v>0.58099999999999996</v>
      </c>
      <c r="W134" s="141">
        <f>V134*K134</f>
        <v>5.3451999999999993</v>
      </c>
      <c r="X134" s="141">
        <v>2.19407</v>
      </c>
      <c r="Y134" s="141">
        <f>X134*K134</f>
        <v>20.185443999999997</v>
      </c>
      <c r="Z134" s="141">
        <v>0</v>
      </c>
      <c r="AA134" s="142">
        <f>Z134*K134</f>
        <v>0</v>
      </c>
      <c r="AR134" s="16" t="s">
        <v>152</v>
      </c>
      <c r="AT134" s="16" t="s">
        <v>148</v>
      </c>
      <c r="AU134" s="16" t="s">
        <v>153</v>
      </c>
      <c r="AY134" s="16" t="s">
        <v>147</v>
      </c>
      <c r="BE134" s="143">
        <f>IF(U134="základná",N134,0)</f>
        <v>0</v>
      </c>
      <c r="BF134" s="143">
        <f>IF(U134="znížená",N134,0)</f>
        <v>0</v>
      </c>
      <c r="BG134" s="143">
        <f>IF(U134="zákl. prenesená",N134,0)</f>
        <v>0</v>
      </c>
      <c r="BH134" s="143">
        <f>IF(U134="zníž. prenesená",N134,0)</f>
        <v>0</v>
      </c>
      <c r="BI134" s="143">
        <f>IF(U134="nulová",N134,0)</f>
        <v>0</v>
      </c>
      <c r="BJ134" s="16" t="s">
        <v>153</v>
      </c>
      <c r="BK134" s="144">
        <f>ROUND(L134*K134,3)</f>
        <v>0</v>
      </c>
      <c r="BL134" s="16" t="s">
        <v>152</v>
      </c>
      <c r="BM134" s="16" t="s">
        <v>964</v>
      </c>
    </row>
    <row r="135" spans="2:65" s="10" customFormat="1" ht="22.5" customHeight="1" x14ac:dyDescent="0.3">
      <c r="B135" s="145"/>
      <c r="C135" s="146"/>
      <c r="D135" s="146"/>
      <c r="E135" s="147" t="s">
        <v>3</v>
      </c>
      <c r="F135" s="237" t="s">
        <v>965</v>
      </c>
      <c r="G135" s="238"/>
      <c r="H135" s="238"/>
      <c r="I135" s="238"/>
      <c r="J135" s="146"/>
      <c r="K135" s="148">
        <v>9.1999999999999993</v>
      </c>
      <c r="L135" s="146"/>
      <c r="M135" s="146"/>
      <c r="N135" s="146"/>
      <c r="O135" s="146"/>
      <c r="P135" s="146"/>
      <c r="Q135" s="146"/>
      <c r="R135" s="149"/>
      <c r="T135" s="150"/>
      <c r="U135" s="146"/>
      <c r="V135" s="146"/>
      <c r="W135" s="146"/>
      <c r="X135" s="146"/>
      <c r="Y135" s="146"/>
      <c r="Z135" s="146"/>
      <c r="AA135" s="151"/>
      <c r="AT135" s="152" t="s">
        <v>156</v>
      </c>
      <c r="AU135" s="152" t="s">
        <v>153</v>
      </c>
      <c r="AV135" s="10" t="s">
        <v>153</v>
      </c>
      <c r="AW135" s="10" t="s">
        <v>29</v>
      </c>
      <c r="AX135" s="10" t="s">
        <v>72</v>
      </c>
      <c r="AY135" s="152" t="s">
        <v>147</v>
      </c>
    </row>
    <row r="136" spans="2:65" s="11" customFormat="1" ht="22.5" customHeight="1" x14ac:dyDescent="0.3">
      <c r="B136" s="153"/>
      <c r="C136" s="154"/>
      <c r="D136" s="154"/>
      <c r="E136" s="155" t="s">
        <v>3</v>
      </c>
      <c r="F136" s="239" t="s">
        <v>160</v>
      </c>
      <c r="G136" s="240"/>
      <c r="H136" s="240"/>
      <c r="I136" s="240"/>
      <c r="J136" s="154"/>
      <c r="K136" s="156">
        <v>9.1999999999999993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156</v>
      </c>
      <c r="AU136" s="160" t="s">
        <v>153</v>
      </c>
      <c r="AV136" s="11" t="s">
        <v>152</v>
      </c>
      <c r="AW136" s="11" t="s">
        <v>29</v>
      </c>
      <c r="AX136" s="11" t="s">
        <v>79</v>
      </c>
      <c r="AY136" s="160" t="s">
        <v>147</v>
      </c>
    </row>
    <row r="137" spans="2:65" s="1" customFormat="1" ht="31.5" customHeight="1" x14ac:dyDescent="0.3">
      <c r="B137" s="134"/>
      <c r="C137" s="135" t="s">
        <v>187</v>
      </c>
      <c r="D137" s="135" t="s">
        <v>148</v>
      </c>
      <c r="E137" s="136" t="s">
        <v>966</v>
      </c>
      <c r="F137" s="234" t="s">
        <v>967</v>
      </c>
      <c r="G137" s="222"/>
      <c r="H137" s="222"/>
      <c r="I137" s="222"/>
      <c r="J137" s="137" t="s">
        <v>196</v>
      </c>
      <c r="K137" s="138">
        <v>9.1999999999999993</v>
      </c>
      <c r="L137" s="221">
        <v>0</v>
      </c>
      <c r="M137" s="222"/>
      <c r="N137" s="221">
        <f>ROUND(L137*K137,3)</f>
        <v>0</v>
      </c>
      <c r="O137" s="222"/>
      <c r="P137" s="222"/>
      <c r="Q137" s="222"/>
      <c r="R137" s="139"/>
      <c r="T137" s="140" t="s">
        <v>3</v>
      </c>
      <c r="U137" s="39" t="s">
        <v>39</v>
      </c>
      <c r="V137" s="141">
        <v>0.35799999999999998</v>
      </c>
      <c r="W137" s="141">
        <f>V137*K137</f>
        <v>3.2935999999999996</v>
      </c>
      <c r="X137" s="141">
        <v>6.7000000000000002E-4</v>
      </c>
      <c r="Y137" s="141">
        <f>X137*K137</f>
        <v>6.1639999999999993E-3</v>
      </c>
      <c r="Z137" s="141">
        <v>0</v>
      </c>
      <c r="AA137" s="142">
        <f>Z137*K137</f>
        <v>0</v>
      </c>
      <c r="AR137" s="16" t="s">
        <v>152</v>
      </c>
      <c r="AT137" s="16" t="s">
        <v>148</v>
      </c>
      <c r="AU137" s="16" t="s">
        <v>153</v>
      </c>
      <c r="AY137" s="16" t="s">
        <v>147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6" t="s">
        <v>153</v>
      </c>
      <c r="BK137" s="144">
        <f>ROUND(L137*K137,3)</f>
        <v>0</v>
      </c>
      <c r="BL137" s="16" t="s">
        <v>152</v>
      </c>
      <c r="BM137" s="16" t="s">
        <v>968</v>
      </c>
    </row>
    <row r="138" spans="2:65" s="12" customFormat="1" ht="22.5" customHeight="1" x14ac:dyDescent="0.3">
      <c r="B138" s="161"/>
      <c r="C138" s="162"/>
      <c r="D138" s="162"/>
      <c r="E138" s="163" t="s">
        <v>3</v>
      </c>
      <c r="F138" s="245" t="s">
        <v>969</v>
      </c>
      <c r="G138" s="246"/>
      <c r="H138" s="246"/>
      <c r="I138" s="246"/>
      <c r="J138" s="162"/>
      <c r="K138" s="164" t="s">
        <v>3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156</v>
      </c>
      <c r="AU138" s="168" t="s">
        <v>153</v>
      </c>
      <c r="AV138" s="12" t="s">
        <v>79</v>
      </c>
      <c r="AW138" s="12" t="s">
        <v>29</v>
      </c>
      <c r="AX138" s="12" t="s">
        <v>72</v>
      </c>
      <c r="AY138" s="168" t="s">
        <v>147</v>
      </c>
    </row>
    <row r="139" spans="2:65" s="10" customFormat="1" ht="22.5" customHeight="1" x14ac:dyDescent="0.3">
      <c r="B139" s="145"/>
      <c r="C139" s="146"/>
      <c r="D139" s="146"/>
      <c r="E139" s="147" t="s">
        <v>3</v>
      </c>
      <c r="F139" s="244" t="s">
        <v>970</v>
      </c>
      <c r="G139" s="238"/>
      <c r="H139" s="238"/>
      <c r="I139" s="238"/>
      <c r="J139" s="146"/>
      <c r="K139" s="148">
        <v>9.1999999999999993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156</v>
      </c>
      <c r="AU139" s="152" t="s">
        <v>153</v>
      </c>
      <c r="AV139" s="10" t="s">
        <v>153</v>
      </c>
      <c r="AW139" s="10" t="s">
        <v>29</v>
      </c>
      <c r="AX139" s="10" t="s">
        <v>72</v>
      </c>
      <c r="AY139" s="152" t="s">
        <v>147</v>
      </c>
    </row>
    <row r="140" spans="2:65" s="11" customFormat="1" ht="22.5" customHeight="1" x14ac:dyDescent="0.3">
      <c r="B140" s="153"/>
      <c r="C140" s="154"/>
      <c r="D140" s="154"/>
      <c r="E140" s="155" t="s">
        <v>3</v>
      </c>
      <c r="F140" s="239" t="s">
        <v>160</v>
      </c>
      <c r="G140" s="240"/>
      <c r="H140" s="240"/>
      <c r="I140" s="240"/>
      <c r="J140" s="154"/>
      <c r="K140" s="156">
        <v>9.1999999999999993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156</v>
      </c>
      <c r="AU140" s="160" t="s">
        <v>153</v>
      </c>
      <c r="AV140" s="11" t="s">
        <v>152</v>
      </c>
      <c r="AW140" s="11" t="s">
        <v>29</v>
      </c>
      <c r="AX140" s="11" t="s">
        <v>79</v>
      </c>
      <c r="AY140" s="160" t="s">
        <v>147</v>
      </c>
    </row>
    <row r="141" spans="2:65" s="1" customFormat="1" ht="31.5" customHeight="1" x14ac:dyDescent="0.3">
      <c r="B141" s="134"/>
      <c r="C141" s="135" t="s">
        <v>193</v>
      </c>
      <c r="D141" s="135" t="s">
        <v>148</v>
      </c>
      <c r="E141" s="136" t="s">
        <v>971</v>
      </c>
      <c r="F141" s="234" t="s">
        <v>972</v>
      </c>
      <c r="G141" s="222"/>
      <c r="H141" s="222"/>
      <c r="I141" s="222"/>
      <c r="J141" s="137" t="s">
        <v>196</v>
      </c>
      <c r="K141" s="138">
        <v>9.1999999999999993</v>
      </c>
      <c r="L141" s="221">
        <v>0</v>
      </c>
      <c r="M141" s="222"/>
      <c r="N141" s="221">
        <f>ROUND(L141*K141,3)</f>
        <v>0</v>
      </c>
      <c r="O141" s="222"/>
      <c r="P141" s="222"/>
      <c r="Q141" s="222"/>
      <c r="R141" s="139"/>
      <c r="T141" s="140" t="s">
        <v>3</v>
      </c>
      <c r="U141" s="39" t="s">
        <v>39</v>
      </c>
      <c r="V141" s="141">
        <v>0.19900000000000001</v>
      </c>
      <c r="W141" s="141">
        <f>V141*K141</f>
        <v>1.8308</v>
      </c>
      <c r="X141" s="141">
        <v>0</v>
      </c>
      <c r="Y141" s="141">
        <f>X141*K141</f>
        <v>0</v>
      </c>
      <c r="Z141" s="141">
        <v>0</v>
      </c>
      <c r="AA141" s="142">
        <f>Z141*K141</f>
        <v>0</v>
      </c>
      <c r="AR141" s="16" t="s">
        <v>152</v>
      </c>
      <c r="AT141" s="16" t="s">
        <v>148</v>
      </c>
      <c r="AU141" s="16" t="s">
        <v>153</v>
      </c>
      <c r="AY141" s="16" t="s">
        <v>147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6" t="s">
        <v>153</v>
      </c>
      <c r="BK141" s="144">
        <f>ROUND(L141*K141,3)</f>
        <v>0</v>
      </c>
      <c r="BL141" s="16" t="s">
        <v>152</v>
      </c>
      <c r="BM141" s="16" t="s">
        <v>973</v>
      </c>
    </row>
    <row r="142" spans="2:65" s="9" customFormat="1" ht="29.85" customHeight="1" x14ac:dyDescent="0.3">
      <c r="B142" s="123"/>
      <c r="C142" s="124"/>
      <c r="D142" s="133" t="s">
        <v>110</v>
      </c>
      <c r="E142" s="133"/>
      <c r="F142" s="133"/>
      <c r="G142" s="133"/>
      <c r="H142" s="133"/>
      <c r="I142" s="133"/>
      <c r="J142" s="133"/>
      <c r="K142" s="133"/>
      <c r="L142" s="133"/>
      <c r="M142" s="133"/>
      <c r="N142" s="230">
        <f>BK142</f>
        <v>0</v>
      </c>
      <c r="O142" s="231"/>
      <c r="P142" s="231"/>
      <c r="Q142" s="231"/>
      <c r="R142" s="126"/>
      <c r="T142" s="127"/>
      <c r="U142" s="124"/>
      <c r="V142" s="124"/>
      <c r="W142" s="128">
        <f>SUM(W143:W152)</f>
        <v>35.108358000000003</v>
      </c>
      <c r="X142" s="124"/>
      <c r="Y142" s="128">
        <f>SUM(Y143:Y152)</f>
        <v>8.7911929999999998</v>
      </c>
      <c r="Z142" s="124"/>
      <c r="AA142" s="129">
        <f>SUM(AA143:AA152)</f>
        <v>0</v>
      </c>
      <c r="AR142" s="130" t="s">
        <v>79</v>
      </c>
      <c r="AT142" s="131" t="s">
        <v>71</v>
      </c>
      <c r="AU142" s="131" t="s">
        <v>79</v>
      </c>
      <c r="AY142" s="130" t="s">
        <v>147</v>
      </c>
      <c r="BK142" s="132">
        <f>SUM(BK143:BK152)</f>
        <v>0</v>
      </c>
    </row>
    <row r="143" spans="2:65" s="1" customFormat="1" ht="31.5" customHeight="1" x14ac:dyDescent="0.3">
      <c r="B143" s="134"/>
      <c r="C143" s="135" t="s">
        <v>202</v>
      </c>
      <c r="D143" s="135" t="s">
        <v>148</v>
      </c>
      <c r="E143" s="136" t="s">
        <v>974</v>
      </c>
      <c r="F143" s="234" t="s">
        <v>975</v>
      </c>
      <c r="G143" s="222"/>
      <c r="H143" s="222"/>
      <c r="I143" s="222"/>
      <c r="J143" s="137" t="s">
        <v>151</v>
      </c>
      <c r="K143" s="138">
        <v>3.45</v>
      </c>
      <c r="L143" s="221">
        <v>0</v>
      </c>
      <c r="M143" s="222"/>
      <c r="N143" s="221">
        <f>ROUND(L143*K143,3)</f>
        <v>0</v>
      </c>
      <c r="O143" s="222"/>
      <c r="P143" s="222"/>
      <c r="Q143" s="222"/>
      <c r="R143" s="139"/>
      <c r="T143" s="140" t="s">
        <v>3</v>
      </c>
      <c r="U143" s="39" t="s">
        <v>39</v>
      </c>
      <c r="V143" s="141">
        <v>1.016</v>
      </c>
      <c r="W143" s="141">
        <f>V143*K143</f>
        <v>3.5052000000000003</v>
      </c>
      <c r="X143" s="141">
        <v>2.4160200000000001</v>
      </c>
      <c r="Y143" s="141">
        <f>X143*K143</f>
        <v>8.3352690000000003</v>
      </c>
      <c r="Z143" s="141">
        <v>0</v>
      </c>
      <c r="AA143" s="142">
        <f>Z143*K143</f>
        <v>0</v>
      </c>
      <c r="AR143" s="16" t="s">
        <v>152</v>
      </c>
      <c r="AT143" s="16" t="s">
        <v>148</v>
      </c>
      <c r="AU143" s="16" t="s">
        <v>153</v>
      </c>
      <c r="AY143" s="16" t="s">
        <v>147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6" t="s">
        <v>153</v>
      </c>
      <c r="BK143" s="144">
        <f>ROUND(L143*K143,3)</f>
        <v>0</v>
      </c>
      <c r="BL143" s="16" t="s">
        <v>152</v>
      </c>
      <c r="BM143" s="16" t="s">
        <v>976</v>
      </c>
    </row>
    <row r="144" spans="2:65" s="12" customFormat="1" ht="22.5" customHeight="1" x14ac:dyDescent="0.3">
      <c r="B144" s="161"/>
      <c r="C144" s="162"/>
      <c r="D144" s="162"/>
      <c r="E144" s="163" t="s">
        <v>3</v>
      </c>
      <c r="F144" s="245" t="s">
        <v>977</v>
      </c>
      <c r="G144" s="246"/>
      <c r="H144" s="246"/>
      <c r="I144" s="246"/>
      <c r="J144" s="162"/>
      <c r="K144" s="164" t="s">
        <v>3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156</v>
      </c>
      <c r="AU144" s="168" t="s">
        <v>153</v>
      </c>
      <c r="AV144" s="12" t="s">
        <v>79</v>
      </c>
      <c r="AW144" s="12" t="s">
        <v>29</v>
      </c>
      <c r="AX144" s="12" t="s">
        <v>72</v>
      </c>
      <c r="AY144" s="168" t="s">
        <v>147</v>
      </c>
    </row>
    <row r="145" spans="2:65" s="10" customFormat="1" ht="22.5" customHeight="1" x14ac:dyDescent="0.3">
      <c r="B145" s="145"/>
      <c r="C145" s="146"/>
      <c r="D145" s="146"/>
      <c r="E145" s="147" t="s">
        <v>3</v>
      </c>
      <c r="F145" s="244" t="s">
        <v>978</v>
      </c>
      <c r="G145" s="238"/>
      <c r="H145" s="238"/>
      <c r="I145" s="238"/>
      <c r="J145" s="146"/>
      <c r="K145" s="148">
        <v>3.45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156</v>
      </c>
      <c r="AU145" s="152" t="s">
        <v>153</v>
      </c>
      <c r="AV145" s="10" t="s">
        <v>153</v>
      </c>
      <c r="AW145" s="10" t="s">
        <v>29</v>
      </c>
      <c r="AX145" s="10" t="s">
        <v>72</v>
      </c>
      <c r="AY145" s="152" t="s">
        <v>147</v>
      </c>
    </row>
    <row r="146" spans="2:65" s="11" customFormat="1" ht="22.5" customHeight="1" x14ac:dyDescent="0.3">
      <c r="B146" s="153"/>
      <c r="C146" s="154"/>
      <c r="D146" s="154"/>
      <c r="E146" s="155" t="s">
        <v>3</v>
      </c>
      <c r="F146" s="239" t="s">
        <v>160</v>
      </c>
      <c r="G146" s="240"/>
      <c r="H146" s="240"/>
      <c r="I146" s="240"/>
      <c r="J146" s="154"/>
      <c r="K146" s="156">
        <v>3.45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156</v>
      </c>
      <c r="AU146" s="160" t="s">
        <v>153</v>
      </c>
      <c r="AV146" s="11" t="s">
        <v>152</v>
      </c>
      <c r="AW146" s="11" t="s">
        <v>29</v>
      </c>
      <c r="AX146" s="11" t="s">
        <v>79</v>
      </c>
      <c r="AY146" s="160" t="s">
        <v>147</v>
      </c>
    </row>
    <row r="147" spans="2:65" s="1" customFormat="1" ht="31.5" customHeight="1" x14ac:dyDescent="0.3">
      <c r="B147" s="134"/>
      <c r="C147" s="135" t="s">
        <v>207</v>
      </c>
      <c r="D147" s="135" t="s">
        <v>148</v>
      </c>
      <c r="E147" s="136" t="s">
        <v>979</v>
      </c>
      <c r="F147" s="234" t="s">
        <v>980</v>
      </c>
      <c r="G147" s="222"/>
      <c r="H147" s="222"/>
      <c r="I147" s="222"/>
      <c r="J147" s="137" t="s">
        <v>196</v>
      </c>
      <c r="K147" s="138">
        <v>23</v>
      </c>
      <c r="L147" s="221">
        <v>0</v>
      </c>
      <c r="M147" s="222"/>
      <c r="N147" s="221">
        <f>ROUND(L147*K147,3)</f>
        <v>0</v>
      </c>
      <c r="O147" s="222"/>
      <c r="P147" s="222"/>
      <c r="Q147" s="222"/>
      <c r="R147" s="139"/>
      <c r="T147" s="140" t="s">
        <v>3</v>
      </c>
      <c r="U147" s="39" t="s">
        <v>39</v>
      </c>
      <c r="V147" s="141">
        <v>0.443</v>
      </c>
      <c r="W147" s="141">
        <f>V147*K147</f>
        <v>10.189</v>
      </c>
      <c r="X147" s="141">
        <v>2.16E-3</v>
      </c>
      <c r="Y147" s="141">
        <f>X147*K147</f>
        <v>4.9680000000000002E-2</v>
      </c>
      <c r="Z147" s="141">
        <v>0</v>
      </c>
      <c r="AA147" s="142">
        <f>Z147*K147</f>
        <v>0</v>
      </c>
      <c r="AR147" s="16" t="s">
        <v>152</v>
      </c>
      <c r="AT147" s="16" t="s">
        <v>148</v>
      </c>
      <c r="AU147" s="16" t="s">
        <v>153</v>
      </c>
      <c r="AY147" s="16" t="s">
        <v>147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6" t="s">
        <v>153</v>
      </c>
      <c r="BK147" s="144">
        <f>ROUND(L147*K147,3)</f>
        <v>0</v>
      </c>
      <c r="BL147" s="16" t="s">
        <v>152</v>
      </c>
      <c r="BM147" s="16" t="s">
        <v>981</v>
      </c>
    </row>
    <row r="148" spans="2:65" s="12" customFormat="1" ht="22.5" customHeight="1" x14ac:dyDescent="0.3">
      <c r="B148" s="161"/>
      <c r="C148" s="162"/>
      <c r="D148" s="162"/>
      <c r="E148" s="163" t="s">
        <v>3</v>
      </c>
      <c r="F148" s="245" t="s">
        <v>977</v>
      </c>
      <c r="G148" s="246"/>
      <c r="H148" s="246"/>
      <c r="I148" s="246"/>
      <c r="J148" s="162"/>
      <c r="K148" s="164" t="s">
        <v>3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156</v>
      </c>
      <c r="AU148" s="168" t="s">
        <v>153</v>
      </c>
      <c r="AV148" s="12" t="s">
        <v>79</v>
      </c>
      <c r="AW148" s="12" t="s">
        <v>29</v>
      </c>
      <c r="AX148" s="12" t="s">
        <v>72</v>
      </c>
      <c r="AY148" s="168" t="s">
        <v>147</v>
      </c>
    </row>
    <row r="149" spans="2:65" s="10" customFormat="1" ht="22.5" customHeight="1" x14ac:dyDescent="0.3">
      <c r="B149" s="145"/>
      <c r="C149" s="146"/>
      <c r="D149" s="146"/>
      <c r="E149" s="147" t="s">
        <v>3</v>
      </c>
      <c r="F149" s="244" t="s">
        <v>982</v>
      </c>
      <c r="G149" s="238"/>
      <c r="H149" s="238"/>
      <c r="I149" s="238"/>
      <c r="J149" s="146"/>
      <c r="K149" s="148">
        <v>23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156</v>
      </c>
      <c r="AU149" s="152" t="s">
        <v>153</v>
      </c>
      <c r="AV149" s="10" t="s">
        <v>153</v>
      </c>
      <c r="AW149" s="10" t="s">
        <v>29</v>
      </c>
      <c r="AX149" s="10" t="s">
        <v>72</v>
      </c>
      <c r="AY149" s="152" t="s">
        <v>147</v>
      </c>
    </row>
    <row r="150" spans="2:65" s="11" customFormat="1" ht="22.5" customHeight="1" x14ac:dyDescent="0.3">
      <c r="B150" s="153"/>
      <c r="C150" s="154"/>
      <c r="D150" s="154"/>
      <c r="E150" s="155" t="s">
        <v>3</v>
      </c>
      <c r="F150" s="239" t="s">
        <v>160</v>
      </c>
      <c r="G150" s="240"/>
      <c r="H150" s="240"/>
      <c r="I150" s="240"/>
      <c r="J150" s="154"/>
      <c r="K150" s="156">
        <v>23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156</v>
      </c>
      <c r="AU150" s="160" t="s">
        <v>153</v>
      </c>
      <c r="AV150" s="11" t="s">
        <v>152</v>
      </c>
      <c r="AW150" s="11" t="s">
        <v>29</v>
      </c>
      <c r="AX150" s="11" t="s">
        <v>79</v>
      </c>
      <c r="AY150" s="160" t="s">
        <v>147</v>
      </c>
    </row>
    <row r="151" spans="2:65" s="1" customFormat="1" ht="31.5" customHeight="1" x14ac:dyDescent="0.3">
      <c r="B151" s="134"/>
      <c r="C151" s="135" t="s">
        <v>211</v>
      </c>
      <c r="D151" s="135" t="s">
        <v>148</v>
      </c>
      <c r="E151" s="136" t="s">
        <v>983</v>
      </c>
      <c r="F151" s="234" t="s">
        <v>984</v>
      </c>
      <c r="G151" s="222"/>
      <c r="H151" s="222"/>
      <c r="I151" s="222"/>
      <c r="J151" s="137" t="s">
        <v>196</v>
      </c>
      <c r="K151" s="138">
        <v>23</v>
      </c>
      <c r="L151" s="221">
        <v>0</v>
      </c>
      <c r="M151" s="222"/>
      <c r="N151" s="221">
        <f>ROUND(L151*K151,3)</f>
        <v>0</v>
      </c>
      <c r="O151" s="222"/>
      <c r="P151" s="222"/>
      <c r="Q151" s="222"/>
      <c r="R151" s="139"/>
      <c r="T151" s="140" t="s">
        <v>3</v>
      </c>
      <c r="U151" s="39" t="s">
        <v>39</v>
      </c>
      <c r="V151" s="141">
        <v>0.30845</v>
      </c>
      <c r="W151" s="141">
        <f>V151*K151</f>
        <v>7.0943500000000004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16" t="s">
        <v>152</v>
      </c>
      <c r="AT151" s="16" t="s">
        <v>148</v>
      </c>
      <c r="AU151" s="16" t="s">
        <v>153</v>
      </c>
      <c r="AY151" s="16" t="s">
        <v>147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16" t="s">
        <v>153</v>
      </c>
      <c r="BK151" s="144">
        <f>ROUND(L151*K151,3)</f>
        <v>0</v>
      </c>
      <c r="BL151" s="16" t="s">
        <v>152</v>
      </c>
      <c r="BM151" s="16" t="s">
        <v>985</v>
      </c>
    </row>
    <row r="152" spans="2:65" s="1" customFormat="1" ht="22.5" customHeight="1" x14ac:dyDescent="0.3">
      <c r="B152" s="134"/>
      <c r="C152" s="135" t="s">
        <v>215</v>
      </c>
      <c r="D152" s="135" t="s">
        <v>148</v>
      </c>
      <c r="E152" s="136" t="s">
        <v>986</v>
      </c>
      <c r="F152" s="234" t="s">
        <v>987</v>
      </c>
      <c r="G152" s="222"/>
      <c r="H152" s="222"/>
      <c r="I152" s="222"/>
      <c r="J152" s="137" t="s">
        <v>191</v>
      </c>
      <c r="K152" s="138">
        <v>0.4</v>
      </c>
      <c r="L152" s="221">
        <v>0</v>
      </c>
      <c r="M152" s="222"/>
      <c r="N152" s="221">
        <f>ROUND(L152*K152,3)</f>
        <v>0</v>
      </c>
      <c r="O152" s="222"/>
      <c r="P152" s="222"/>
      <c r="Q152" s="222"/>
      <c r="R152" s="139"/>
      <c r="T152" s="140" t="s">
        <v>3</v>
      </c>
      <c r="U152" s="39" t="s">
        <v>39</v>
      </c>
      <c r="V152" s="141">
        <v>35.799520000000001</v>
      </c>
      <c r="W152" s="141">
        <f>V152*K152</f>
        <v>14.319808000000002</v>
      </c>
      <c r="X152" s="141">
        <v>1.0156099999999999</v>
      </c>
      <c r="Y152" s="141">
        <f>X152*K152</f>
        <v>0.40624399999999999</v>
      </c>
      <c r="Z152" s="141">
        <v>0</v>
      </c>
      <c r="AA152" s="142">
        <f>Z152*K152</f>
        <v>0</v>
      </c>
      <c r="AR152" s="16" t="s">
        <v>152</v>
      </c>
      <c r="AT152" s="16" t="s">
        <v>148</v>
      </c>
      <c r="AU152" s="16" t="s">
        <v>153</v>
      </c>
      <c r="AY152" s="16" t="s">
        <v>147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6" t="s">
        <v>153</v>
      </c>
      <c r="BK152" s="144">
        <f>ROUND(L152*K152,3)</f>
        <v>0</v>
      </c>
      <c r="BL152" s="16" t="s">
        <v>152</v>
      </c>
      <c r="BM152" s="16" t="s">
        <v>988</v>
      </c>
    </row>
    <row r="153" spans="2:65" s="9" customFormat="1" ht="29.85" customHeight="1" x14ac:dyDescent="0.3">
      <c r="B153" s="123"/>
      <c r="C153" s="124"/>
      <c r="D153" s="133" t="s">
        <v>115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30">
        <f>BK153</f>
        <v>0</v>
      </c>
      <c r="O153" s="231"/>
      <c r="P153" s="231"/>
      <c r="Q153" s="231"/>
      <c r="R153" s="126"/>
      <c r="T153" s="127"/>
      <c r="U153" s="124"/>
      <c r="V153" s="124"/>
      <c r="W153" s="128">
        <f>W154</f>
        <v>11.769732000000001</v>
      </c>
      <c r="X153" s="124"/>
      <c r="Y153" s="128">
        <f>Y154</f>
        <v>0</v>
      </c>
      <c r="Z153" s="124"/>
      <c r="AA153" s="129">
        <f>AA154</f>
        <v>0</v>
      </c>
      <c r="AR153" s="130" t="s">
        <v>79</v>
      </c>
      <c r="AT153" s="131" t="s">
        <v>71</v>
      </c>
      <c r="AU153" s="131" t="s">
        <v>79</v>
      </c>
      <c r="AY153" s="130" t="s">
        <v>147</v>
      </c>
      <c r="BK153" s="132">
        <f>BK154</f>
        <v>0</v>
      </c>
    </row>
    <row r="154" spans="2:65" s="1" customFormat="1" ht="31.5" customHeight="1" x14ac:dyDescent="0.3">
      <c r="B154" s="134"/>
      <c r="C154" s="135" t="s">
        <v>219</v>
      </c>
      <c r="D154" s="135" t="s">
        <v>148</v>
      </c>
      <c r="E154" s="136" t="s">
        <v>989</v>
      </c>
      <c r="F154" s="234" t="s">
        <v>990</v>
      </c>
      <c r="G154" s="222"/>
      <c r="H154" s="222"/>
      <c r="I154" s="222"/>
      <c r="J154" s="137" t="s">
        <v>191</v>
      </c>
      <c r="K154" s="138">
        <v>35.451000000000001</v>
      </c>
      <c r="L154" s="221">
        <v>0</v>
      </c>
      <c r="M154" s="222"/>
      <c r="N154" s="221">
        <f>ROUND(L154*K154,3)</f>
        <v>0</v>
      </c>
      <c r="O154" s="222"/>
      <c r="P154" s="222"/>
      <c r="Q154" s="222"/>
      <c r="R154" s="139"/>
      <c r="T154" s="140" t="s">
        <v>3</v>
      </c>
      <c r="U154" s="173" t="s">
        <v>39</v>
      </c>
      <c r="V154" s="174">
        <v>0.33200000000000002</v>
      </c>
      <c r="W154" s="174">
        <f>V154*K154</f>
        <v>11.769732000000001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6" t="s">
        <v>152</v>
      </c>
      <c r="AT154" s="16" t="s">
        <v>148</v>
      </c>
      <c r="AU154" s="16" t="s">
        <v>153</v>
      </c>
      <c r="AY154" s="16" t="s">
        <v>147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6" t="s">
        <v>153</v>
      </c>
      <c r="BK154" s="144">
        <f>ROUND(L154*K154,3)</f>
        <v>0</v>
      </c>
      <c r="BL154" s="16" t="s">
        <v>152</v>
      </c>
      <c r="BM154" s="16" t="s">
        <v>991</v>
      </c>
    </row>
    <row r="155" spans="2:65" s="1" customFormat="1" ht="6.95" customHeight="1" x14ac:dyDescent="0.3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</sheetData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45:I145"/>
    <mergeCell ref="F146:I146"/>
    <mergeCell ref="F147:I147"/>
    <mergeCell ref="L147:M147"/>
    <mergeCell ref="N147:Q147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H1:K1"/>
    <mergeCell ref="S2:AC2"/>
    <mergeCell ref="F154:I154"/>
    <mergeCell ref="L154:M154"/>
    <mergeCell ref="N154:Q154"/>
    <mergeCell ref="N114:Q114"/>
    <mergeCell ref="N115:Q115"/>
    <mergeCell ref="N116:Q116"/>
    <mergeCell ref="N126:Q126"/>
    <mergeCell ref="N142:Q142"/>
    <mergeCell ref="N153:Q153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43:I143"/>
    <mergeCell ref="L143:M143"/>
    <mergeCell ref="N143:Q143"/>
    <mergeCell ref="F144:I14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>
      <pane ySplit="1" topLeftCell="A81" activePane="bottomLeft" state="frozen"/>
      <selection pane="bottomLeft" activeCell="M153" sqref="M15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1086</v>
      </c>
      <c r="G1" s="178"/>
      <c r="H1" s="218" t="s">
        <v>1087</v>
      </c>
      <c r="I1" s="218"/>
      <c r="J1" s="218"/>
      <c r="K1" s="218"/>
      <c r="L1" s="178" t="s">
        <v>1088</v>
      </c>
      <c r="M1" s="180"/>
      <c r="N1" s="180"/>
      <c r="O1" s="181" t="s">
        <v>96</v>
      </c>
      <c r="P1" s="180"/>
      <c r="Q1" s="180"/>
      <c r="R1" s="180"/>
      <c r="S1" s="178" t="s">
        <v>1089</v>
      </c>
      <c r="T1" s="178"/>
      <c r="U1" s="182"/>
      <c r="V1" s="1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8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6" t="s">
        <v>85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72</v>
      </c>
    </row>
    <row r="4" spans="1:66" ht="36.950000000000003" customHeight="1" x14ac:dyDescent="0.3">
      <c r="B4" s="20"/>
      <c r="C4" s="208" t="s">
        <v>97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7" t="s">
        <v>13</v>
      </c>
      <c r="E6" s="21"/>
      <c r="F6" s="248" t="str">
        <f>'Rekapitulácia stavby'!K6</f>
        <v>Modernizácia budovy označenej súpisným číslom 52 a výstavba detského a workout ihriska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1"/>
      <c r="R6" s="22"/>
    </row>
    <row r="7" spans="1:66" s="1" customFormat="1" ht="32.85" customHeight="1" x14ac:dyDescent="0.3">
      <c r="B7" s="30"/>
      <c r="C7" s="31"/>
      <c r="D7" s="26" t="s">
        <v>98</v>
      </c>
      <c r="E7" s="31"/>
      <c r="F7" s="216" t="s">
        <v>992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1"/>
      <c r="R7" s="32"/>
    </row>
    <row r="8" spans="1:66" s="1" customFormat="1" ht="14.45" customHeight="1" x14ac:dyDescent="0.3">
      <c r="B8" s="30"/>
      <c r="C8" s="31"/>
      <c r="D8" s="27" t="s">
        <v>15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16</v>
      </c>
      <c r="N8" s="31"/>
      <c r="O8" s="25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7" t="s">
        <v>17</v>
      </c>
      <c r="E9" s="31"/>
      <c r="F9" s="25" t="s">
        <v>18</v>
      </c>
      <c r="G9" s="31"/>
      <c r="H9" s="31"/>
      <c r="I9" s="31"/>
      <c r="J9" s="31"/>
      <c r="K9" s="31"/>
      <c r="L9" s="31"/>
      <c r="M9" s="27" t="s">
        <v>19</v>
      </c>
      <c r="N9" s="31"/>
      <c r="O9" s="249">
        <f>'Rekapitulácia stavby'!AN8</f>
        <v>0</v>
      </c>
      <c r="P9" s="187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7" t="s">
        <v>20</v>
      </c>
      <c r="E11" s="31"/>
      <c r="F11" s="31"/>
      <c r="G11" s="31"/>
      <c r="H11" s="31"/>
      <c r="I11" s="31"/>
      <c r="J11" s="31"/>
      <c r="K11" s="31"/>
      <c r="L11" s="31"/>
      <c r="M11" s="27" t="s">
        <v>21</v>
      </c>
      <c r="N11" s="31"/>
      <c r="O11" s="215" t="s">
        <v>3</v>
      </c>
      <c r="P11" s="187"/>
      <c r="Q11" s="31"/>
      <c r="R11" s="32"/>
    </row>
    <row r="12" spans="1:66" s="1" customFormat="1" ht="18" customHeight="1" x14ac:dyDescent="0.3">
      <c r="B12" s="30"/>
      <c r="C12" s="31"/>
      <c r="D12" s="31"/>
      <c r="E12" s="25" t="s">
        <v>22</v>
      </c>
      <c r="F12" s="31"/>
      <c r="G12" s="31"/>
      <c r="H12" s="31"/>
      <c r="I12" s="31"/>
      <c r="J12" s="31"/>
      <c r="K12" s="31"/>
      <c r="L12" s="31"/>
      <c r="M12" s="27" t="s">
        <v>23</v>
      </c>
      <c r="N12" s="31"/>
      <c r="O12" s="215" t="s">
        <v>3</v>
      </c>
      <c r="P12" s="187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7" t="s">
        <v>24</v>
      </c>
      <c r="E14" s="31"/>
      <c r="F14" s="31"/>
      <c r="G14" s="31"/>
      <c r="H14" s="31"/>
      <c r="I14" s="31"/>
      <c r="J14" s="31"/>
      <c r="K14" s="31"/>
      <c r="L14" s="31"/>
      <c r="M14" s="27" t="s">
        <v>21</v>
      </c>
      <c r="N14" s="31"/>
      <c r="O14" s="215" t="str">
        <f>IF('Rekapitulácia stavby'!AN13="","",'Rekapitulácia stavby'!AN13)</f>
        <v/>
      </c>
      <c r="P14" s="187"/>
      <c r="Q14" s="31"/>
      <c r="R14" s="32"/>
    </row>
    <row r="15" spans="1:66" s="1" customFormat="1" ht="18" customHeight="1" x14ac:dyDescent="0.3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23</v>
      </c>
      <c r="N15" s="31"/>
      <c r="O15" s="215" t="str">
        <f>IF('Rekapitulácia stavby'!AN14="","",'Rekapitulácia stavby'!AN14)</f>
        <v/>
      </c>
      <c r="P15" s="187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7" t="s">
        <v>25</v>
      </c>
      <c r="E17" s="31"/>
      <c r="F17" s="31"/>
      <c r="G17" s="31"/>
      <c r="H17" s="31"/>
      <c r="I17" s="31"/>
      <c r="J17" s="31"/>
      <c r="K17" s="31"/>
      <c r="L17" s="31"/>
      <c r="M17" s="27" t="s">
        <v>21</v>
      </c>
      <c r="N17" s="31"/>
      <c r="O17" s="215" t="s">
        <v>26</v>
      </c>
      <c r="P17" s="187"/>
      <c r="Q17" s="31"/>
      <c r="R17" s="32"/>
    </row>
    <row r="18" spans="2:18" s="1" customFormat="1" ht="18" customHeight="1" x14ac:dyDescent="0.3">
      <c r="B18" s="30"/>
      <c r="C18" s="31"/>
      <c r="D18" s="31"/>
      <c r="E18" s="25" t="s">
        <v>27</v>
      </c>
      <c r="F18" s="31"/>
      <c r="G18" s="31"/>
      <c r="H18" s="31"/>
      <c r="I18" s="31"/>
      <c r="J18" s="31"/>
      <c r="K18" s="31"/>
      <c r="L18" s="31"/>
      <c r="M18" s="27" t="s">
        <v>23</v>
      </c>
      <c r="N18" s="31"/>
      <c r="O18" s="215" t="s">
        <v>28</v>
      </c>
      <c r="P18" s="187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21</v>
      </c>
      <c r="N20" s="31"/>
      <c r="O20" s="215" t="str">
        <f>IF('Rekapitulácia stavby'!AN19="","",'Rekapitulácia stavby'!AN19)</f>
        <v/>
      </c>
      <c r="P20" s="187"/>
      <c r="Q20" s="31"/>
      <c r="R20" s="32"/>
    </row>
    <row r="21" spans="2:18" s="1" customFormat="1" ht="18" customHeight="1" x14ac:dyDescent="0.3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23</v>
      </c>
      <c r="N21" s="31"/>
      <c r="O21" s="215" t="str">
        <f>IF('Rekapitulácia stavby'!AN20="","",'Rekapitulácia stavby'!AN20)</f>
        <v/>
      </c>
      <c r="P21" s="187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7" t="s">
        <v>3</v>
      </c>
      <c r="F24" s="187"/>
      <c r="G24" s="187"/>
      <c r="H24" s="187"/>
      <c r="I24" s="187"/>
      <c r="J24" s="187"/>
      <c r="K24" s="187"/>
      <c r="L24" s="187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99" t="s">
        <v>100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187"/>
      <c r="O27" s="187"/>
      <c r="P27" s="187"/>
      <c r="Q27" s="31"/>
      <c r="R27" s="32"/>
    </row>
    <row r="28" spans="2:18" s="1" customFormat="1" ht="14.45" customHeight="1" x14ac:dyDescent="0.3">
      <c r="B28" s="30"/>
      <c r="C28" s="31"/>
      <c r="D28" s="29" t="s">
        <v>101</v>
      </c>
      <c r="E28" s="31"/>
      <c r="F28" s="31"/>
      <c r="G28" s="31"/>
      <c r="H28" s="31"/>
      <c r="I28" s="31"/>
      <c r="J28" s="31"/>
      <c r="K28" s="31"/>
      <c r="L28" s="31"/>
      <c r="M28" s="194">
        <f>N95</f>
        <v>0</v>
      </c>
      <c r="N28" s="187"/>
      <c r="O28" s="187"/>
      <c r="P28" s="187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0" t="s">
        <v>35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7"/>
      <c r="O30" s="187"/>
      <c r="P30" s="187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1" t="s">
        <v>38</v>
      </c>
      <c r="H32" s="261">
        <f>ROUND((SUM(BE95:BE96)+SUM(BE114:BE154)), 2)</f>
        <v>0</v>
      </c>
      <c r="I32" s="187"/>
      <c r="J32" s="187"/>
      <c r="K32" s="31"/>
      <c r="L32" s="31"/>
      <c r="M32" s="261">
        <f>ROUND(ROUND((SUM(BE95:BE96)+SUM(BE114:BE154)), 2)*F32, 2)</f>
        <v>0</v>
      </c>
      <c r="N32" s="187"/>
      <c r="O32" s="187"/>
      <c r="P32" s="187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1" t="s">
        <v>38</v>
      </c>
      <c r="H33" s="261">
        <f>ROUND((SUM(BF95:BF96)+SUM(BF114:BF154)), 2)</f>
        <v>0</v>
      </c>
      <c r="I33" s="187"/>
      <c r="J33" s="187"/>
      <c r="K33" s="31"/>
      <c r="L33" s="31"/>
      <c r="M33" s="261">
        <f>ROUND(ROUND((SUM(BF95:BF96)+SUM(BF114:BF154)), 2)*F33, 2)</f>
        <v>0</v>
      </c>
      <c r="N33" s="187"/>
      <c r="O33" s="187"/>
      <c r="P33" s="187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1" t="s">
        <v>38</v>
      </c>
      <c r="H34" s="261">
        <f>ROUND((SUM(BG95:BG96)+SUM(BG114:BG154)), 2)</f>
        <v>0</v>
      </c>
      <c r="I34" s="187"/>
      <c r="J34" s="187"/>
      <c r="K34" s="31"/>
      <c r="L34" s="31"/>
      <c r="M34" s="261">
        <v>0</v>
      </c>
      <c r="N34" s="187"/>
      <c r="O34" s="187"/>
      <c r="P34" s="187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1" t="s">
        <v>38</v>
      </c>
      <c r="H35" s="261">
        <f>ROUND((SUM(BH95:BH96)+SUM(BH114:BH154)), 2)</f>
        <v>0</v>
      </c>
      <c r="I35" s="187"/>
      <c r="J35" s="187"/>
      <c r="K35" s="31"/>
      <c r="L35" s="31"/>
      <c r="M35" s="261">
        <v>0</v>
      </c>
      <c r="N35" s="187"/>
      <c r="O35" s="187"/>
      <c r="P35" s="187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1" t="s">
        <v>38</v>
      </c>
      <c r="H36" s="261">
        <f>ROUND((SUM(BI95:BI96)+SUM(BI114:BI154)), 2)</f>
        <v>0</v>
      </c>
      <c r="I36" s="187"/>
      <c r="J36" s="187"/>
      <c r="K36" s="31"/>
      <c r="L36" s="31"/>
      <c r="M36" s="261">
        <v>0</v>
      </c>
      <c r="N36" s="187"/>
      <c r="O36" s="187"/>
      <c r="P36" s="187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98"/>
      <c r="D38" s="102" t="s">
        <v>43</v>
      </c>
      <c r="E38" s="70"/>
      <c r="F38" s="70"/>
      <c r="G38" s="103" t="s">
        <v>44</v>
      </c>
      <c r="H38" s="104" t="s">
        <v>45</v>
      </c>
      <c r="I38" s="70"/>
      <c r="J38" s="70"/>
      <c r="K38" s="70"/>
      <c r="L38" s="262">
        <f>SUM(M30:M36)</f>
        <v>0</v>
      </c>
      <c r="M38" s="201"/>
      <c r="N38" s="201"/>
      <c r="O38" s="201"/>
      <c r="P38" s="203"/>
      <c r="Q38" s="98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8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7" t="s">
        <v>13</v>
      </c>
      <c r="D78" s="31"/>
      <c r="E78" s="31"/>
      <c r="F78" s="248" t="str">
        <f>F6</f>
        <v>Modernizácia budovy označenej súpisným číslom 52 a výstavba detského a workout ihriska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1"/>
      <c r="R78" s="32"/>
    </row>
    <row r="79" spans="2:18" s="1" customFormat="1" ht="36.950000000000003" customHeight="1" x14ac:dyDescent="0.3">
      <c r="B79" s="30"/>
      <c r="C79" s="64" t="s">
        <v>98</v>
      </c>
      <c r="D79" s="31"/>
      <c r="E79" s="31"/>
      <c r="F79" s="209" t="str">
        <f>F7</f>
        <v>SO 03 - Oporný múr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7" t="s">
        <v>17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19</v>
      </c>
      <c r="L81" s="31"/>
      <c r="M81" s="249">
        <f>IF(O9="","",O9)</f>
        <v>0</v>
      </c>
      <c r="N81" s="187"/>
      <c r="O81" s="187"/>
      <c r="P81" s="187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7" t="s">
        <v>20</v>
      </c>
      <c r="D83" s="31"/>
      <c r="E83" s="31"/>
      <c r="F83" s="25" t="str">
        <f>E12</f>
        <v>Obec Valaská Dubová</v>
      </c>
      <c r="G83" s="31"/>
      <c r="H83" s="31"/>
      <c r="I83" s="31"/>
      <c r="J83" s="31"/>
      <c r="K83" s="27" t="s">
        <v>25</v>
      </c>
      <c r="L83" s="31"/>
      <c r="M83" s="215" t="str">
        <f>E18</f>
        <v>VIZUALDK projekt, s.r.o.</v>
      </c>
      <c r="N83" s="187"/>
      <c r="O83" s="187"/>
      <c r="P83" s="187"/>
      <c r="Q83" s="187"/>
      <c r="R83" s="32"/>
    </row>
    <row r="84" spans="2:47" s="1" customFormat="1" ht="14.45" customHeight="1" x14ac:dyDescent="0.3">
      <c r="B84" s="30"/>
      <c r="C84" s="27" t="s">
        <v>24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215" t="str">
        <f>E21</f>
        <v xml:space="preserve"> </v>
      </c>
      <c r="N84" s="187"/>
      <c r="O84" s="187"/>
      <c r="P84" s="187"/>
      <c r="Q84" s="187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60" t="s">
        <v>103</v>
      </c>
      <c r="D86" s="259"/>
      <c r="E86" s="259"/>
      <c r="F86" s="259"/>
      <c r="G86" s="259"/>
      <c r="H86" s="98"/>
      <c r="I86" s="98"/>
      <c r="J86" s="98"/>
      <c r="K86" s="98"/>
      <c r="L86" s="98"/>
      <c r="M86" s="98"/>
      <c r="N86" s="260" t="s">
        <v>104</v>
      </c>
      <c r="O86" s="187"/>
      <c r="P86" s="187"/>
      <c r="Q86" s="187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05" t="s">
        <v>105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6">
        <f>N114</f>
        <v>0</v>
      </c>
      <c r="O88" s="187"/>
      <c r="P88" s="187"/>
      <c r="Q88" s="187"/>
      <c r="R88" s="32"/>
      <c r="AU88" s="16" t="s">
        <v>106</v>
      </c>
    </row>
    <row r="89" spans="2:47" s="6" customFormat="1" ht="24.95" customHeight="1" x14ac:dyDescent="0.3">
      <c r="B89" s="106"/>
      <c r="C89" s="107"/>
      <c r="D89" s="108" t="s">
        <v>107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56">
        <f>N115</f>
        <v>0</v>
      </c>
      <c r="O89" s="257"/>
      <c r="P89" s="257"/>
      <c r="Q89" s="257"/>
      <c r="R89" s="109"/>
    </row>
    <row r="90" spans="2:47" s="7" customFormat="1" ht="19.899999999999999" customHeight="1" x14ac:dyDescent="0.3">
      <c r="B90" s="110"/>
      <c r="C90" s="111"/>
      <c r="D90" s="112" t="s">
        <v>108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54">
        <f>N116</f>
        <v>0</v>
      </c>
      <c r="O90" s="255"/>
      <c r="P90" s="255"/>
      <c r="Q90" s="255"/>
      <c r="R90" s="113"/>
    </row>
    <row r="91" spans="2:47" s="7" customFormat="1" ht="19.899999999999999" customHeight="1" x14ac:dyDescent="0.3">
      <c r="B91" s="110"/>
      <c r="C91" s="111"/>
      <c r="D91" s="112" t="s">
        <v>109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54">
        <f>N126</f>
        <v>0</v>
      </c>
      <c r="O91" s="255"/>
      <c r="P91" s="255"/>
      <c r="Q91" s="255"/>
      <c r="R91" s="113"/>
    </row>
    <row r="92" spans="2:47" s="7" customFormat="1" ht="19.899999999999999" customHeight="1" x14ac:dyDescent="0.3">
      <c r="B92" s="110"/>
      <c r="C92" s="111"/>
      <c r="D92" s="112" t="s">
        <v>110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54">
        <f>N142</f>
        <v>0</v>
      </c>
      <c r="O92" s="255"/>
      <c r="P92" s="255"/>
      <c r="Q92" s="255"/>
      <c r="R92" s="113"/>
    </row>
    <row r="93" spans="2:47" s="7" customFormat="1" ht="19.899999999999999" customHeight="1" x14ac:dyDescent="0.3">
      <c r="B93" s="110"/>
      <c r="C93" s="111"/>
      <c r="D93" s="112" t="s">
        <v>115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54">
        <f>N153</f>
        <v>0</v>
      </c>
      <c r="O93" s="255"/>
      <c r="P93" s="255"/>
      <c r="Q93" s="255"/>
      <c r="R93" s="113"/>
    </row>
    <row r="94" spans="2:47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47" s="1" customFormat="1" ht="29.25" customHeight="1" x14ac:dyDescent="0.3">
      <c r="B95" s="30"/>
      <c r="C95" s="105" t="s">
        <v>132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8">
        <v>0</v>
      </c>
      <c r="O95" s="187"/>
      <c r="P95" s="187"/>
      <c r="Q95" s="187"/>
      <c r="R95" s="32"/>
      <c r="T95" s="114"/>
      <c r="U95" s="115" t="s">
        <v>36</v>
      </c>
    </row>
    <row r="96" spans="2:47" s="1" customFormat="1" ht="18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 x14ac:dyDescent="0.3">
      <c r="B97" s="30"/>
      <c r="C97" s="97" t="s">
        <v>95</v>
      </c>
      <c r="D97" s="98"/>
      <c r="E97" s="98"/>
      <c r="F97" s="98"/>
      <c r="G97" s="98"/>
      <c r="H97" s="98"/>
      <c r="I97" s="98"/>
      <c r="J97" s="98"/>
      <c r="K97" s="98"/>
      <c r="L97" s="198">
        <f>ROUND(SUM(N88+N95),2)</f>
        <v>0</v>
      </c>
      <c r="M97" s="259"/>
      <c r="N97" s="259"/>
      <c r="O97" s="259"/>
      <c r="P97" s="259"/>
      <c r="Q97" s="259"/>
      <c r="R97" s="32"/>
    </row>
    <row r="98" spans="2:18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 x14ac:dyDescent="0.3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0000000000003" customHeight="1" x14ac:dyDescent="0.3">
      <c r="B103" s="30"/>
      <c r="C103" s="208" t="s">
        <v>133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32"/>
    </row>
    <row r="104" spans="2:18" s="1" customFormat="1" ht="6.95" customHeigh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 x14ac:dyDescent="0.3">
      <c r="B105" s="30"/>
      <c r="C105" s="27" t="s">
        <v>13</v>
      </c>
      <c r="D105" s="31"/>
      <c r="E105" s="31"/>
      <c r="F105" s="248" t="str">
        <f>F6</f>
        <v>Modernizácia budovy označenej súpisným číslom 52 a výstavba detského a workout ihriska</v>
      </c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31"/>
      <c r="R105" s="32"/>
    </row>
    <row r="106" spans="2:18" s="1" customFormat="1" ht="36.950000000000003" customHeight="1" x14ac:dyDescent="0.3">
      <c r="B106" s="30"/>
      <c r="C106" s="64" t="s">
        <v>98</v>
      </c>
      <c r="D106" s="31"/>
      <c r="E106" s="31"/>
      <c r="F106" s="209" t="str">
        <f>F7</f>
        <v>SO 03 - Oporný múr</v>
      </c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31"/>
      <c r="R106" s="32"/>
    </row>
    <row r="107" spans="2:18" s="1" customFormat="1" ht="6.95" customHeight="1" x14ac:dyDescent="0.3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 x14ac:dyDescent="0.3">
      <c r="B108" s="30"/>
      <c r="C108" s="27" t="s">
        <v>17</v>
      </c>
      <c r="D108" s="31"/>
      <c r="E108" s="31"/>
      <c r="F108" s="25" t="str">
        <f>F9</f>
        <v xml:space="preserve"> </v>
      </c>
      <c r="G108" s="31"/>
      <c r="H108" s="31"/>
      <c r="I108" s="31"/>
      <c r="J108" s="31"/>
      <c r="K108" s="27" t="s">
        <v>19</v>
      </c>
      <c r="L108" s="31"/>
      <c r="M108" s="249">
        <f>IF(O9="","",O9)</f>
        <v>0</v>
      </c>
      <c r="N108" s="187"/>
      <c r="O108" s="187"/>
      <c r="P108" s="187"/>
      <c r="Q108" s="31"/>
      <c r="R108" s="32"/>
    </row>
    <row r="109" spans="2:18" s="1" customFormat="1" ht="6.9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 x14ac:dyDescent="0.3">
      <c r="B110" s="30"/>
      <c r="C110" s="27" t="s">
        <v>20</v>
      </c>
      <c r="D110" s="31"/>
      <c r="E110" s="31"/>
      <c r="F110" s="25" t="str">
        <f>E12</f>
        <v>Obec Valaská Dubová</v>
      </c>
      <c r="G110" s="31"/>
      <c r="H110" s="31"/>
      <c r="I110" s="31"/>
      <c r="J110" s="31"/>
      <c r="K110" s="27" t="s">
        <v>25</v>
      </c>
      <c r="L110" s="31"/>
      <c r="M110" s="215" t="str">
        <f>E18</f>
        <v>VIZUALDK projekt, s.r.o.</v>
      </c>
      <c r="N110" s="187"/>
      <c r="O110" s="187"/>
      <c r="P110" s="187"/>
      <c r="Q110" s="187"/>
      <c r="R110" s="32"/>
    </row>
    <row r="111" spans="2:18" s="1" customFormat="1" ht="14.45" customHeight="1" x14ac:dyDescent="0.3">
      <c r="B111" s="30"/>
      <c r="C111" s="27" t="s">
        <v>24</v>
      </c>
      <c r="D111" s="31"/>
      <c r="E111" s="31"/>
      <c r="F111" s="25" t="str">
        <f>IF(E15="","",E15)</f>
        <v xml:space="preserve"> </v>
      </c>
      <c r="G111" s="31"/>
      <c r="H111" s="31"/>
      <c r="I111" s="31"/>
      <c r="J111" s="31"/>
      <c r="K111" s="27" t="s">
        <v>31</v>
      </c>
      <c r="L111" s="31"/>
      <c r="M111" s="215" t="str">
        <f>E21</f>
        <v xml:space="preserve"> </v>
      </c>
      <c r="N111" s="187"/>
      <c r="O111" s="187"/>
      <c r="P111" s="187"/>
      <c r="Q111" s="187"/>
      <c r="R111" s="32"/>
    </row>
    <row r="112" spans="2:18" s="1" customFormat="1" ht="10.3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8" customFormat="1" ht="29.25" customHeight="1" x14ac:dyDescent="0.3">
      <c r="B113" s="116"/>
      <c r="C113" s="117" t="s">
        <v>134</v>
      </c>
      <c r="D113" s="118" t="s">
        <v>135</v>
      </c>
      <c r="E113" s="118" t="s">
        <v>54</v>
      </c>
      <c r="F113" s="250" t="s">
        <v>136</v>
      </c>
      <c r="G113" s="251"/>
      <c r="H113" s="251"/>
      <c r="I113" s="251"/>
      <c r="J113" s="118" t="s">
        <v>137</v>
      </c>
      <c r="K113" s="118" t="s">
        <v>138</v>
      </c>
      <c r="L113" s="252" t="s">
        <v>139</v>
      </c>
      <c r="M113" s="251"/>
      <c r="N113" s="250" t="s">
        <v>104</v>
      </c>
      <c r="O113" s="251"/>
      <c r="P113" s="251"/>
      <c r="Q113" s="253"/>
      <c r="R113" s="119"/>
      <c r="T113" s="71" t="s">
        <v>140</v>
      </c>
      <c r="U113" s="72" t="s">
        <v>36</v>
      </c>
      <c r="V113" s="72" t="s">
        <v>141</v>
      </c>
      <c r="W113" s="72" t="s">
        <v>142</v>
      </c>
      <c r="X113" s="72" t="s">
        <v>143</v>
      </c>
      <c r="Y113" s="72" t="s">
        <v>144</v>
      </c>
      <c r="Z113" s="72" t="s">
        <v>145</v>
      </c>
      <c r="AA113" s="73" t="s">
        <v>146</v>
      </c>
    </row>
    <row r="114" spans="2:65" s="1" customFormat="1" ht="29.25" customHeight="1" x14ac:dyDescent="0.35">
      <c r="B114" s="30"/>
      <c r="C114" s="75" t="s">
        <v>100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24">
        <f>BK114</f>
        <v>0</v>
      </c>
      <c r="O114" s="225"/>
      <c r="P114" s="225"/>
      <c r="Q114" s="225"/>
      <c r="R114" s="32"/>
      <c r="T114" s="74"/>
      <c r="U114" s="46"/>
      <c r="V114" s="46"/>
      <c r="W114" s="120">
        <f>W115</f>
        <v>175.618033</v>
      </c>
      <c r="X114" s="46"/>
      <c r="Y114" s="120">
        <f>Y115</f>
        <v>52.414931700000004</v>
      </c>
      <c r="Z114" s="46"/>
      <c r="AA114" s="121">
        <f>AA115</f>
        <v>0</v>
      </c>
      <c r="AT114" s="16" t="s">
        <v>71</v>
      </c>
      <c r="AU114" s="16" t="s">
        <v>106</v>
      </c>
      <c r="BK114" s="122">
        <f>BK115</f>
        <v>0</v>
      </c>
    </row>
    <row r="115" spans="2:65" s="9" customFormat="1" ht="37.35" customHeight="1" x14ac:dyDescent="0.35">
      <c r="B115" s="123"/>
      <c r="C115" s="124"/>
      <c r="D115" s="125" t="s">
        <v>107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26">
        <f>BK115</f>
        <v>0</v>
      </c>
      <c r="O115" s="227"/>
      <c r="P115" s="227"/>
      <c r="Q115" s="227"/>
      <c r="R115" s="126"/>
      <c r="T115" s="127"/>
      <c r="U115" s="124"/>
      <c r="V115" s="124"/>
      <c r="W115" s="128">
        <f>W116+W126+W142+W153</f>
        <v>175.618033</v>
      </c>
      <c r="X115" s="124"/>
      <c r="Y115" s="128">
        <f>Y116+Y126+Y142+Y153</f>
        <v>52.414931700000004</v>
      </c>
      <c r="Z115" s="124"/>
      <c r="AA115" s="129">
        <f>AA116+AA126+AA142+AA153</f>
        <v>0</v>
      </c>
      <c r="AR115" s="130" t="s">
        <v>79</v>
      </c>
      <c r="AT115" s="131" t="s">
        <v>71</v>
      </c>
      <c r="AU115" s="131" t="s">
        <v>72</v>
      </c>
      <c r="AY115" s="130" t="s">
        <v>147</v>
      </c>
      <c r="BK115" s="132">
        <f>BK116+BK126+BK142+BK153</f>
        <v>0</v>
      </c>
    </row>
    <row r="116" spans="2:65" s="9" customFormat="1" ht="19.899999999999999" customHeight="1" x14ac:dyDescent="0.3">
      <c r="B116" s="123"/>
      <c r="C116" s="124"/>
      <c r="D116" s="133" t="s">
        <v>108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8">
        <f>BK116</f>
        <v>0</v>
      </c>
      <c r="O116" s="229"/>
      <c r="P116" s="229"/>
      <c r="Q116" s="229"/>
      <c r="R116" s="126"/>
      <c r="T116" s="127"/>
      <c r="U116" s="124"/>
      <c r="V116" s="124"/>
      <c r="W116" s="128">
        <f>SUM(W117:W125)</f>
        <v>75.306749999999994</v>
      </c>
      <c r="X116" s="124"/>
      <c r="Y116" s="128">
        <f>SUM(Y117:Y125)</f>
        <v>0</v>
      </c>
      <c r="Z116" s="124"/>
      <c r="AA116" s="129">
        <f>SUM(AA117:AA125)</f>
        <v>0</v>
      </c>
      <c r="AR116" s="130" t="s">
        <v>79</v>
      </c>
      <c r="AT116" s="131" t="s">
        <v>71</v>
      </c>
      <c r="AU116" s="131" t="s">
        <v>79</v>
      </c>
      <c r="AY116" s="130" t="s">
        <v>147</v>
      </c>
      <c r="BK116" s="132">
        <f>SUM(BK117:BK125)</f>
        <v>0</v>
      </c>
    </row>
    <row r="117" spans="2:65" s="1" customFormat="1" ht="22.5" customHeight="1" x14ac:dyDescent="0.3">
      <c r="B117" s="134"/>
      <c r="C117" s="135" t="s">
        <v>79</v>
      </c>
      <c r="D117" s="135" t="s">
        <v>148</v>
      </c>
      <c r="E117" s="136" t="s">
        <v>165</v>
      </c>
      <c r="F117" s="234" t="s">
        <v>166</v>
      </c>
      <c r="G117" s="222"/>
      <c r="H117" s="222"/>
      <c r="I117" s="222"/>
      <c r="J117" s="137" t="s">
        <v>151</v>
      </c>
      <c r="K117" s="138">
        <v>23.25</v>
      </c>
      <c r="L117" s="221">
        <v>0</v>
      </c>
      <c r="M117" s="222"/>
      <c r="N117" s="221">
        <f>ROUND(L117*K117,3)</f>
        <v>0</v>
      </c>
      <c r="O117" s="222"/>
      <c r="P117" s="222"/>
      <c r="Q117" s="222"/>
      <c r="R117" s="139"/>
      <c r="T117" s="140" t="s">
        <v>3</v>
      </c>
      <c r="U117" s="39" t="s">
        <v>39</v>
      </c>
      <c r="V117" s="141">
        <v>2.5139999999999998</v>
      </c>
      <c r="W117" s="141">
        <f>V117*K117</f>
        <v>58.450499999999998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6" t="s">
        <v>152</v>
      </c>
      <c r="AT117" s="16" t="s">
        <v>148</v>
      </c>
      <c r="AU117" s="16" t="s">
        <v>153</v>
      </c>
      <c r="AY117" s="16" t="s">
        <v>147</v>
      </c>
      <c r="BE117" s="143">
        <f>IF(U117="základná",N117,0)</f>
        <v>0</v>
      </c>
      <c r="BF117" s="143">
        <f>IF(U117="znížená",N117,0)</f>
        <v>0</v>
      </c>
      <c r="BG117" s="143">
        <f>IF(U117="zákl. prenesená",N117,0)</f>
        <v>0</v>
      </c>
      <c r="BH117" s="143">
        <f>IF(U117="zníž. prenesená",N117,0)</f>
        <v>0</v>
      </c>
      <c r="BI117" s="143">
        <f>IF(U117="nulová",N117,0)</f>
        <v>0</v>
      </c>
      <c r="BJ117" s="16" t="s">
        <v>153</v>
      </c>
      <c r="BK117" s="144">
        <f>ROUND(L117*K117,3)</f>
        <v>0</v>
      </c>
      <c r="BL117" s="16" t="s">
        <v>152</v>
      </c>
      <c r="BM117" s="16" t="s">
        <v>993</v>
      </c>
    </row>
    <row r="118" spans="2:65" s="12" customFormat="1" ht="22.5" customHeight="1" x14ac:dyDescent="0.3">
      <c r="B118" s="161"/>
      <c r="C118" s="162"/>
      <c r="D118" s="162"/>
      <c r="E118" s="163" t="s">
        <v>3</v>
      </c>
      <c r="F118" s="245" t="s">
        <v>949</v>
      </c>
      <c r="G118" s="246"/>
      <c r="H118" s="246"/>
      <c r="I118" s="246"/>
      <c r="J118" s="162"/>
      <c r="K118" s="164" t="s">
        <v>3</v>
      </c>
      <c r="L118" s="162"/>
      <c r="M118" s="162"/>
      <c r="N118" s="162"/>
      <c r="O118" s="162"/>
      <c r="P118" s="162"/>
      <c r="Q118" s="162"/>
      <c r="R118" s="165"/>
      <c r="T118" s="166"/>
      <c r="U118" s="162"/>
      <c r="V118" s="162"/>
      <c r="W118" s="162"/>
      <c r="X118" s="162"/>
      <c r="Y118" s="162"/>
      <c r="Z118" s="162"/>
      <c r="AA118" s="167"/>
      <c r="AT118" s="168" t="s">
        <v>156</v>
      </c>
      <c r="AU118" s="168" t="s">
        <v>153</v>
      </c>
      <c r="AV118" s="12" t="s">
        <v>79</v>
      </c>
      <c r="AW118" s="12" t="s">
        <v>29</v>
      </c>
      <c r="AX118" s="12" t="s">
        <v>72</v>
      </c>
      <c r="AY118" s="168" t="s">
        <v>147</v>
      </c>
    </row>
    <row r="119" spans="2:65" s="10" customFormat="1" ht="22.5" customHeight="1" x14ac:dyDescent="0.3">
      <c r="B119" s="145"/>
      <c r="C119" s="146"/>
      <c r="D119" s="146"/>
      <c r="E119" s="147" t="s">
        <v>3</v>
      </c>
      <c r="F119" s="244" t="s">
        <v>994</v>
      </c>
      <c r="G119" s="238"/>
      <c r="H119" s="238"/>
      <c r="I119" s="238"/>
      <c r="J119" s="146"/>
      <c r="K119" s="148">
        <v>23.25</v>
      </c>
      <c r="L119" s="146"/>
      <c r="M119" s="146"/>
      <c r="N119" s="146"/>
      <c r="O119" s="146"/>
      <c r="P119" s="146"/>
      <c r="Q119" s="146"/>
      <c r="R119" s="149"/>
      <c r="T119" s="150"/>
      <c r="U119" s="146"/>
      <c r="V119" s="146"/>
      <c r="W119" s="146"/>
      <c r="X119" s="146"/>
      <c r="Y119" s="146"/>
      <c r="Z119" s="146"/>
      <c r="AA119" s="151"/>
      <c r="AT119" s="152" t="s">
        <v>156</v>
      </c>
      <c r="AU119" s="152" t="s">
        <v>153</v>
      </c>
      <c r="AV119" s="10" t="s">
        <v>153</v>
      </c>
      <c r="AW119" s="10" t="s">
        <v>29</v>
      </c>
      <c r="AX119" s="10" t="s">
        <v>72</v>
      </c>
      <c r="AY119" s="152" t="s">
        <v>147</v>
      </c>
    </row>
    <row r="120" spans="2:65" s="11" customFormat="1" ht="22.5" customHeight="1" x14ac:dyDescent="0.3">
      <c r="B120" s="153"/>
      <c r="C120" s="154"/>
      <c r="D120" s="154"/>
      <c r="E120" s="155" t="s">
        <v>3</v>
      </c>
      <c r="F120" s="239" t="s">
        <v>160</v>
      </c>
      <c r="G120" s="240"/>
      <c r="H120" s="240"/>
      <c r="I120" s="240"/>
      <c r="J120" s="154"/>
      <c r="K120" s="156">
        <v>23.25</v>
      </c>
      <c r="L120" s="154"/>
      <c r="M120" s="154"/>
      <c r="N120" s="154"/>
      <c r="O120" s="154"/>
      <c r="P120" s="154"/>
      <c r="Q120" s="154"/>
      <c r="R120" s="157"/>
      <c r="T120" s="158"/>
      <c r="U120" s="154"/>
      <c r="V120" s="154"/>
      <c r="W120" s="154"/>
      <c r="X120" s="154"/>
      <c r="Y120" s="154"/>
      <c r="Z120" s="154"/>
      <c r="AA120" s="159"/>
      <c r="AT120" s="160" t="s">
        <v>156</v>
      </c>
      <c r="AU120" s="160" t="s">
        <v>153</v>
      </c>
      <c r="AV120" s="11" t="s">
        <v>152</v>
      </c>
      <c r="AW120" s="11" t="s">
        <v>29</v>
      </c>
      <c r="AX120" s="11" t="s">
        <v>79</v>
      </c>
      <c r="AY120" s="160" t="s">
        <v>147</v>
      </c>
    </row>
    <row r="121" spans="2:65" s="1" customFormat="1" ht="44.25" customHeight="1" x14ac:dyDescent="0.3">
      <c r="B121" s="134"/>
      <c r="C121" s="135" t="s">
        <v>153</v>
      </c>
      <c r="D121" s="135" t="s">
        <v>148</v>
      </c>
      <c r="E121" s="136" t="s">
        <v>170</v>
      </c>
      <c r="F121" s="234" t="s">
        <v>171</v>
      </c>
      <c r="G121" s="222"/>
      <c r="H121" s="222"/>
      <c r="I121" s="222"/>
      <c r="J121" s="137" t="s">
        <v>151</v>
      </c>
      <c r="K121" s="138">
        <v>23.25</v>
      </c>
      <c r="L121" s="221">
        <v>0</v>
      </c>
      <c r="M121" s="222"/>
      <c r="N121" s="221">
        <f>ROUND(L121*K121,3)</f>
        <v>0</v>
      </c>
      <c r="O121" s="222"/>
      <c r="P121" s="222"/>
      <c r="Q121" s="222"/>
      <c r="R121" s="139"/>
      <c r="T121" s="140" t="s">
        <v>3</v>
      </c>
      <c r="U121" s="39" t="s">
        <v>39</v>
      </c>
      <c r="V121" s="141">
        <v>0.61299999999999999</v>
      </c>
      <c r="W121" s="141">
        <f>V121*K121</f>
        <v>14.25225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6" t="s">
        <v>152</v>
      </c>
      <c r="AT121" s="16" t="s">
        <v>148</v>
      </c>
      <c r="AU121" s="16" t="s">
        <v>153</v>
      </c>
      <c r="AY121" s="16" t="s">
        <v>147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6" t="s">
        <v>153</v>
      </c>
      <c r="BK121" s="144">
        <f>ROUND(L121*K121,3)</f>
        <v>0</v>
      </c>
      <c r="BL121" s="16" t="s">
        <v>152</v>
      </c>
      <c r="BM121" s="16" t="s">
        <v>995</v>
      </c>
    </row>
    <row r="122" spans="2:65" s="1" customFormat="1" ht="44.25" customHeight="1" x14ac:dyDescent="0.3">
      <c r="B122" s="134"/>
      <c r="C122" s="135" t="s">
        <v>164</v>
      </c>
      <c r="D122" s="135" t="s">
        <v>148</v>
      </c>
      <c r="E122" s="136" t="s">
        <v>174</v>
      </c>
      <c r="F122" s="234" t="s">
        <v>175</v>
      </c>
      <c r="G122" s="222"/>
      <c r="H122" s="222"/>
      <c r="I122" s="222"/>
      <c r="J122" s="137" t="s">
        <v>151</v>
      </c>
      <c r="K122" s="138">
        <v>23.25</v>
      </c>
      <c r="L122" s="221">
        <v>0</v>
      </c>
      <c r="M122" s="222"/>
      <c r="N122" s="221">
        <f>ROUND(L122*K122,3)</f>
        <v>0</v>
      </c>
      <c r="O122" s="222"/>
      <c r="P122" s="222"/>
      <c r="Q122" s="222"/>
      <c r="R122" s="139"/>
      <c r="T122" s="140" t="s">
        <v>3</v>
      </c>
      <c r="U122" s="39" t="s">
        <v>39</v>
      </c>
      <c r="V122" s="141">
        <v>2.7E-2</v>
      </c>
      <c r="W122" s="141">
        <f>V122*K122</f>
        <v>0.62775000000000003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152</v>
      </c>
      <c r="AT122" s="16" t="s">
        <v>148</v>
      </c>
      <c r="AU122" s="16" t="s">
        <v>153</v>
      </c>
      <c r="AY122" s="16" t="s">
        <v>147</v>
      </c>
      <c r="BE122" s="143">
        <f>IF(U122="základná",N122,0)</f>
        <v>0</v>
      </c>
      <c r="BF122" s="143">
        <f>IF(U122="znížená",N122,0)</f>
        <v>0</v>
      </c>
      <c r="BG122" s="143">
        <f>IF(U122="zákl. prenesená",N122,0)</f>
        <v>0</v>
      </c>
      <c r="BH122" s="143">
        <f>IF(U122="zníž. prenesená",N122,0)</f>
        <v>0</v>
      </c>
      <c r="BI122" s="143">
        <f>IF(U122="nulová",N122,0)</f>
        <v>0</v>
      </c>
      <c r="BJ122" s="16" t="s">
        <v>153</v>
      </c>
      <c r="BK122" s="144">
        <f>ROUND(L122*K122,3)</f>
        <v>0</v>
      </c>
      <c r="BL122" s="16" t="s">
        <v>152</v>
      </c>
      <c r="BM122" s="16" t="s">
        <v>996</v>
      </c>
    </row>
    <row r="123" spans="2:65" s="10" customFormat="1" ht="22.5" customHeight="1" x14ac:dyDescent="0.3">
      <c r="B123" s="145"/>
      <c r="C123" s="146"/>
      <c r="D123" s="146"/>
      <c r="E123" s="147" t="s">
        <v>3</v>
      </c>
      <c r="F123" s="237" t="s">
        <v>997</v>
      </c>
      <c r="G123" s="238"/>
      <c r="H123" s="238"/>
      <c r="I123" s="238"/>
      <c r="J123" s="146"/>
      <c r="K123" s="148">
        <v>23.25</v>
      </c>
      <c r="L123" s="146"/>
      <c r="M123" s="146"/>
      <c r="N123" s="146"/>
      <c r="O123" s="146"/>
      <c r="P123" s="146"/>
      <c r="Q123" s="146"/>
      <c r="R123" s="149"/>
      <c r="T123" s="150"/>
      <c r="U123" s="146"/>
      <c r="V123" s="146"/>
      <c r="W123" s="146"/>
      <c r="X123" s="146"/>
      <c r="Y123" s="146"/>
      <c r="Z123" s="146"/>
      <c r="AA123" s="151"/>
      <c r="AT123" s="152" t="s">
        <v>156</v>
      </c>
      <c r="AU123" s="152" t="s">
        <v>153</v>
      </c>
      <c r="AV123" s="10" t="s">
        <v>153</v>
      </c>
      <c r="AW123" s="10" t="s">
        <v>29</v>
      </c>
      <c r="AX123" s="10" t="s">
        <v>72</v>
      </c>
      <c r="AY123" s="152" t="s">
        <v>147</v>
      </c>
    </row>
    <row r="124" spans="2:65" s="11" customFormat="1" ht="22.5" customHeight="1" x14ac:dyDescent="0.3">
      <c r="B124" s="153"/>
      <c r="C124" s="154"/>
      <c r="D124" s="154"/>
      <c r="E124" s="155" t="s">
        <v>3</v>
      </c>
      <c r="F124" s="239" t="s">
        <v>160</v>
      </c>
      <c r="G124" s="240"/>
      <c r="H124" s="240"/>
      <c r="I124" s="240"/>
      <c r="J124" s="154"/>
      <c r="K124" s="156">
        <v>23.25</v>
      </c>
      <c r="L124" s="154"/>
      <c r="M124" s="154"/>
      <c r="N124" s="154"/>
      <c r="O124" s="154"/>
      <c r="P124" s="154"/>
      <c r="Q124" s="154"/>
      <c r="R124" s="157"/>
      <c r="T124" s="158"/>
      <c r="U124" s="154"/>
      <c r="V124" s="154"/>
      <c r="W124" s="154"/>
      <c r="X124" s="154"/>
      <c r="Y124" s="154"/>
      <c r="Z124" s="154"/>
      <c r="AA124" s="159"/>
      <c r="AT124" s="160" t="s">
        <v>156</v>
      </c>
      <c r="AU124" s="160" t="s">
        <v>153</v>
      </c>
      <c r="AV124" s="11" t="s">
        <v>152</v>
      </c>
      <c r="AW124" s="11" t="s">
        <v>29</v>
      </c>
      <c r="AX124" s="11" t="s">
        <v>79</v>
      </c>
      <c r="AY124" s="160" t="s">
        <v>147</v>
      </c>
    </row>
    <row r="125" spans="2:65" s="1" customFormat="1" ht="44.25" customHeight="1" x14ac:dyDescent="0.3">
      <c r="B125" s="134"/>
      <c r="C125" s="135" t="s">
        <v>152</v>
      </c>
      <c r="D125" s="135" t="s">
        <v>148</v>
      </c>
      <c r="E125" s="136" t="s">
        <v>180</v>
      </c>
      <c r="F125" s="234" t="s">
        <v>181</v>
      </c>
      <c r="G125" s="222"/>
      <c r="H125" s="222"/>
      <c r="I125" s="222"/>
      <c r="J125" s="137" t="s">
        <v>151</v>
      </c>
      <c r="K125" s="138">
        <v>23.25</v>
      </c>
      <c r="L125" s="221">
        <v>0</v>
      </c>
      <c r="M125" s="222"/>
      <c r="N125" s="221">
        <f>ROUND(L125*K125,3)</f>
        <v>0</v>
      </c>
      <c r="O125" s="222"/>
      <c r="P125" s="222"/>
      <c r="Q125" s="222"/>
      <c r="R125" s="139"/>
      <c r="T125" s="140" t="s">
        <v>3</v>
      </c>
      <c r="U125" s="39" t="s">
        <v>39</v>
      </c>
      <c r="V125" s="141">
        <v>8.5000000000000006E-2</v>
      </c>
      <c r="W125" s="141">
        <f>V125*K125</f>
        <v>1.9762500000000001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152</v>
      </c>
      <c r="AT125" s="16" t="s">
        <v>148</v>
      </c>
      <c r="AU125" s="16" t="s">
        <v>153</v>
      </c>
      <c r="AY125" s="16" t="s">
        <v>147</v>
      </c>
      <c r="BE125" s="143">
        <f>IF(U125="základná",N125,0)</f>
        <v>0</v>
      </c>
      <c r="BF125" s="143">
        <f>IF(U125="znížená",N125,0)</f>
        <v>0</v>
      </c>
      <c r="BG125" s="143">
        <f>IF(U125="zákl. prenesená",N125,0)</f>
        <v>0</v>
      </c>
      <c r="BH125" s="143">
        <f>IF(U125="zníž. prenesená",N125,0)</f>
        <v>0</v>
      </c>
      <c r="BI125" s="143">
        <f>IF(U125="nulová",N125,0)</f>
        <v>0</v>
      </c>
      <c r="BJ125" s="16" t="s">
        <v>153</v>
      </c>
      <c r="BK125" s="144">
        <f>ROUND(L125*K125,3)</f>
        <v>0</v>
      </c>
      <c r="BL125" s="16" t="s">
        <v>152</v>
      </c>
      <c r="BM125" s="16" t="s">
        <v>998</v>
      </c>
    </row>
    <row r="126" spans="2:65" s="9" customFormat="1" ht="29.85" customHeight="1" x14ac:dyDescent="0.3">
      <c r="B126" s="123"/>
      <c r="C126" s="124"/>
      <c r="D126" s="133" t="s">
        <v>109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30">
        <f>BK126</f>
        <v>0</v>
      </c>
      <c r="O126" s="231"/>
      <c r="P126" s="231"/>
      <c r="Q126" s="231"/>
      <c r="R126" s="126"/>
      <c r="T126" s="127"/>
      <c r="U126" s="124"/>
      <c r="V126" s="124"/>
      <c r="W126" s="128">
        <f>SUM(W127:W141)</f>
        <v>20.412724999999998</v>
      </c>
      <c r="X126" s="124"/>
      <c r="Y126" s="128">
        <f>SUM(Y127:Y141)</f>
        <v>35.932751000000003</v>
      </c>
      <c r="Z126" s="124"/>
      <c r="AA126" s="129">
        <f>SUM(AA127:AA141)</f>
        <v>0</v>
      </c>
      <c r="AR126" s="130" t="s">
        <v>79</v>
      </c>
      <c r="AT126" s="131" t="s">
        <v>71</v>
      </c>
      <c r="AU126" s="131" t="s">
        <v>79</v>
      </c>
      <c r="AY126" s="130" t="s">
        <v>147</v>
      </c>
      <c r="BK126" s="132">
        <f>SUM(BK127:BK141)</f>
        <v>0</v>
      </c>
    </row>
    <row r="127" spans="2:65" s="1" customFormat="1" ht="22.5" customHeight="1" x14ac:dyDescent="0.3">
      <c r="B127" s="134"/>
      <c r="C127" s="135" t="s">
        <v>173</v>
      </c>
      <c r="D127" s="135" t="s">
        <v>148</v>
      </c>
      <c r="E127" s="136" t="s">
        <v>228</v>
      </c>
      <c r="F127" s="234" t="s">
        <v>229</v>
      </c>
      <c r="G127" s="222"/>
      <c r="H127" s="222"/>
      <c r="I127" s="222"/>
      <c r="J127" s="137" t="s">
        <v>230</v>
      </c>
      <c r="K127" s="138">
        <v>15.5</v>
      </c>
      <c r="L127" s="221">
        <v>0</v>
      </c>
      <c r="M127" s="222"/>
      <c r="N127" s="221">
        <f>ROUND(L127*K127,3)</f>
        <v>0</v>
      </c>
      <c r="O127" s="222"/>
      <c r="P127" s="222"/>
      <c r="Q127" s="222"/>
      <c r="R127" s="139"/>
      <c r="T127" s="140" t="s">
        <v>3</v>
      </c>
      <c r="U127" s="39" t="s">
        <v>39</v>
      </c>
      <c r="V127" s="141">
        <v>0.24199999999999999</v>
      </c>
      <c r="W127" s="141">
        <f>V127*K127</f>
        <v>3.7509999999999999</v>
      </c>
      <c r="X127" s="141">
        <v>0.25195000000000001</v>
      </c>
      <c r="Y127" s="141">
        <f>X127*K127</f>
        <v>3.9052250000000002</v>
      </c>
      <c r="Z127" s="141">
        <v>0</v>
      </c>
      <c r="AA127" s="142">
        <f>Z127*K127</f>
        <v>0</v>
      </c>
      <c r="AR127" s="16" t="s">
        <v>152</v>
      </c>
      <c r="AT127" s="16" t="s">
        <v>148</v>
      </c>
      <c r="AU127" s="16" t="s">
        <v>153</v>
      </c>
      <c r="AY127" s="16" t="s">
        <v>147</v>
      </c>
      <c r="BE127" s="143">
        <f>IF(U127="základná",N127,0)</f>
        <v>0</v>
      </c>
      <c r="BF127" s="143">
        <f>IF(U127="znížená",N127,0)</f>
        <v>0</v>
      </c>
      <c r="BG127" s="143">
        <f>IF(U127="zákl. prenesená",N127,0)</f>
        <v>0</v>
      </c>
      <c r="BH127" s="143">
        <f>IF(U127="zníž. prenesená",N127,0)</f>
        <v>0</v>
      </c>
      <c r="BI127" s="143">
        <f>IF(U127="nulová",N127,0)</f>
        <v>0</v>
      </c>
      <c r="BJ127" s="16" t="s">
        <v>153</v>
      </c>
      <c r="BK127" s="144">
        <f>ROUND(L127*K127,3)</f>
        <v>0</v>
      </c>
      <c r="BL127" s="16" t="s">
        <v>152</v>
      </c>
      <c r="BM127" s="16" t="s">
        <v>999</v>
      </c>
    </row>
    <row r="128" spans="2:65" s="12" customFormat="1" ht="22.5" customHeight="1" x14ac:dyDescent="0.3">
      <c r="B128" s="161"/>
      <c r="C128" s="162"/>
      <c r="D128" s="162"/>
      <c r="E128" s="163" t="s">
        <v>3</v>
      </c>
      <c r="F128" s="245" t="s">
        <v>956</v>
      </c>
      <c r="G128" s="246"/>
      <c r="H128" s="246"/>
      <c r="I128" s="246"/>
      <c r="J128" s="162"/>
      <c r="K128" s="164" t="s">
        <v>3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156</v>
      </c>
      <c r="AU128" s="168" t="s">
        <v>153</v>
      </c>
      <c r="AV128" s="12" t="s">
        <v>79</v>
      </c>
      <c r="AW128" s="12" t="s">
        <v>29</v>
      </c>
      <c r="AX128" s="12" t="s">
        <v>72</v>
      </c>
      <c r="AY128" s="168" t="s">
        <v>147</v>
      </c>
    </row>
    <row r="129" spans="2:65" s="10" customFormat="1" ht="22.5" customHeight="1" x14ac:dyDescent="0.3">
      <c r="B129" s="145"/>
      <c r="C129" s="146"/>
      <c r="D129" s="146"/>
      <c r="E129" s="147" t="s">
        <v>3</v>
      </c>
      <c r="F129" s="244" t="s">
        <v>1000</v>
      </c>
      <c r="G129" s="238"/>
      <c r="H129" s="238"/>
      <c r="I129" s="238"/>
      <c r="J129" s="146"/>
      <c r="K129" s="148">
        <v>15.5</v>
      </c>
      <c r="L129" s="146"/>
      <c r="M129" s="146"/>
      <c r="N129" s="146"/>
      <c r="O129" s="146"/>
      <c r="P129" s="146"/>
      <c r="Q129" s="146"/>
      <c r="R129" s="149"/>
      <c r="T129" s="150"/>
      <c r="U129" s="146"/>
      <c r="V129" s="146"/>
      <c r="W129" s="146"/>
      <c r="X129" s="146"/>
      <c r="Y129" s="146"/>
      <c r="Z129" s="146"/>
      <c r="AA129" s="151"/>
      <c r="AT129" s="152" t="s">
        <v>156</v>
      </c>
      <c r="AU129" s="152" t="s">
        <v>153</v>
      </c>
      <c r="AV129" s="10" t="s">
        <v>153</v>
      </c>
      <c r="AW129" s="10" t="s">
        <v>29</v>
      </c>
      <c r="AX129" s="10" t="s">
        <v>72</v>
      </c>
      <c r="AY129" s="152" t="s">
        <v>147</v>
      </c>
    </row>
    <row r="130" spans="2:65" s="11" customFormat="1" ht="22.5" customHeight="1" x14ac:dyDescent="0.3">
      <c r="B130" s="153"/>
      <c r="C130" s="154"/>
      <c r="D130" s="154"/>
      <c r="E130" s="155" t="s">
        <v>3</v>
      </c>
      <c r="F130" s="239" t="s">
        <v>160</v>
      </c>
      <c r="G130" s="240"/>
      <c r="H130" s="240"/>
      <c r="I130" s="240"/>
      <c r="J130" s="154"/>
      <c r="K130" s="156">
        <v>15.5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156</v>
      </c>
      <c r="AU130" s="160" t="s">
        <v>153</v>
      </c>
      <c r="AV130" s="11" t="s">
        <v>152</v>
      </c>
      <c r="AW130" s="11" t="s">
        <v>29</v>
      </c>
      <c r="AX130" s="11" t="s">
        <v>79</v>
      </c>
      <c r="AY130" s="160" t="s">
        <v>147</v>
      </c>
    </row>
    <row r="131" spans="2:65" s="1" customFormat="1" ht="31.5" customHeight="1" x14ac:dyDescent="0.3">
      <c r="B131" s="134"/>
      <c r="C131" s="135" t="s">
        <v>179</v>
      </c>
      <c r="D131" s="135" t="s">
        <v>148</v>
      </c>
      <c r="E131" s="136" t="s">
        <v>958</v>
      </c>
      <c r="F131" s="234" t="s">
        <v>959</v>
      </c>
      <c r="G131" s="222"/>
      <c r="H131" s="222"/>
      <c r="I131" s="222"/>
      <c r="J131" s="137" t="s">
        <v>151</v>
      </c>
      <c r="K131" s="138">
        <v>2.3250000000000002</v>
      </c>
      <c r="L131" s="221">
        <v>0</v>
      </c>
      <c r="M131" s="222"/>
      <c r="N131" s="221">
        <f>ROUND(L131*K131,3)</f>
        <v>0</v>
      </c>
      <c r="O131" s="222"/>
      <c r="P131" s="222"/>
      <c r="Q131" s="222"/>
      <c r="R131" s="139"/>
      <c r="T131" s="140" t="s">
        <v>3</v>
      </c>
      <c r="U131" s="39" t="s">
        <v>39</v>
      </c>
      <c r="V131" s="141">
        <v>1.097</v>
      </c>
      <c r="W131" s="141">
        <f>V131*K131</f>
        <v>2.5505249999999999</v>
      </c>
      <c r="X131" s="141">
        <v>2.0699999999999998</v>
      </c>
      <c r="Y131" s="141">
        <f>X131*K131</f>
        <v>4.8127500000000003</v>
      </c>
      <c r="Z131" s="141">
        <v>0</v>
      </c>
      <c r="AA131" s="142">
        <f>Z131*K131</f>
        <v>0</v>
      </c>
      <c r="AR131" s="16" t="s">
        <v>152</v>
      </c>
      <c r="AT131" s="16" t="s">
        <v>148</v>
      </c>
      <c r="AU131" s="16" t="s">
        <v>153</v>
      </c>
      <c r="AY131" s="16" t="s">
        <v>147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6" t="s">
        <v>153</v>
      </c>
      <c r="BK131" s="144">
        <f>ROUND(L131*K131,3)</f>
        <v>0</v>
      </c>
      <c r="BL131" s="16" t="s">
        <v>152</v>
      </c>
      <c r="BM131" s="16" t="s">
        <v>1001</v>
      </c>
    </row>
    <row r="132" spans="2:65" s="10" customFormat="1" ht="22.5" customHeight="1" x14ac:dyDescent="0.3">
      <c r="B132" s="145"/>
      <c r="C132" s="146"/>
      <c r="D132" s="146"/>
      <c r="E132" s="147" t="s">
        <v>3</v>
      </c>
      <c r="F132" s="237" t="s">
        <v>1002</v>
      </c>
      <c r="G132" s="238"/>
      <c r="H132" s="238"/>
      <c r="I132" s="238"/>
      <c r="J132" s="146"/>
      <c r="K132" s="148">
        <v>2.3250000000000002</v>
      </c>
      <c r="L132" s="146"/>
      <c r="M132" s="146"/>
      <c r="N132" s="146"/>
      <c r="O132" s="146"/>
      <c r="P132" s="146"/>
      <c r="Q132" s="146"/>
      <c r="R132" s="149"/>
      <c r="T132" s="150"/>
      <c r="U132" s="146"/>
      <c r="V132" s="146"/>
      <c r="W132" s="146"/>
      <c r="X132" s="146"/>
      <c r="Y132" s="146"/>
      <c r="Z132" s="146"/>
      <c r="AA132" s="151"/>
      <c r="AT132" s="152" t="s">
        <v>156</v>
      </c>
      <c r="AU132" s="152" t="s">
        <v>153</v>
      </c>
      <c r="AV132" s="10" t="s">
        <v>153</v>
      </c>
      <c r="AW132" s="10" t="s">
        <v>29</v>
      </c>
      <c r="AX132" s="10" t="s">
        <v>72</v>
      </c>
      <c r="AY132" s="152" t="s">
        <v>147</v>
      </c>
    </row>
    <row r="133" spans="2:65" s="11" customFormat="1" ht="22.5" customHeight="1" x14ac:dyDescent="0.3">
      <c r="B133" s="153"/>
      <c r="C133" s="154"/>
      <c r="D133" s="154"/>
      <c r="E133" s="155" t="s">
        <v>3</v>
      </c>
      <c r="F133" s="239" t="s">
        <v>160</v>
      </c>
      <c r="G133" s="240"/>
      <c r="H133" s="240"/>
      <c r="I133" s="240"/>
      <c r="J133" s="154"/>
      <c r="K133" s="156">
        <v>2.3250000000000002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156</v>
      </c>
      <c r="AU133" s="160" t="s">
        <v>153</v>
      </c>
      <c r="AV133" s="11" t="s">
        <v>152</v>
      </c>
      <c r="AW133" s="11" t="s">
        <v>29</v>
      </c>
      <c r="AX133" s="11" t="s">
        <v>79</v>
      </c>
      <c r="AY133" s="160" t="s">
        <v>147</v>
      </c>
    </row>
    <row r="134" spans="2:65" s="1" customFormat="1" ht="22.5" customHeight="1" x14ac:dyDescent="0.3">
      <c r="B134" s="134"/>
      <c r="C134" s="135" t="s">
        <v>183</v>
      </c>
      <c r="D134" s="135" t="s">
        <v>148</v>
      </c>
      <c r="E134" s="136" t="s">
        <v>962</v>
      </c>
      <c r="F134" s="234" t="s">
        <v>963</v>
      </c>
      <c r="G134" s="222"/>
      <c r="H134" s="222"/>
      <c r="I134" s="222"/>
      <c r="J134" s="137" t="s">
        <v>151</v>
      </c>
      <c r="K134" s="138">
        <v>12.4</v>
      </c>
      <c r="L134" s="221">
        <v>0</v>
      </c>
      <c r="M134" s="222"/>
      <c r="N134" s="221">
        <f>ROUND(L134*K134,3)</f>
        <v>0</v>
      </c>
      <c r="O134" s="222"/>
      <c r="P134" s="222"/>
      <c r="Q134" s="222"/>
      <c r="R134" s="139"/>
      <c r="T134" s="140" t="s">
        <v>3</v>
      </c>
      <c r="U134" s="39" t="s">
        <v>39</v>
      </c>
      <c r="V134" s="141">
        <v>0.58099999999999996</v>
      </c>
      <c r="W134" s="141">
        <f>V134*K134</f>
        <v>7.2043999999999997</v>
      </c>
      <c r="X134" s="141">
        <v>2.19407</v>
      </c>
      <c r="Y134" s="141">
        <f>X134*K134</f>
        <v>27.206468000000001</v>
      </c>
      <c r="Z134" s="141">
        <v>0</v>
      </c>
      <c r="AA134" s="142">
        <f>Z134*K134</f>
        <v>0</v>
      </c>
      <c r="AR134" s="16" t="s">
        <v>152</v>
      </c>
      <c r="AT134" s="16" t="s">
        <v>148</v>
      </c>
      <c r="AU134" s="16" t="s">
        <v>153</v>
      </c>
      <c r="AY134" s="16" t="s">
        <v>147</v>
      </c>
      <c r="BE134" s="143">
        <f>IF(U134="základná",N134,0)</f>
        <v>0</v>
      </c>
      <c r="BF134" s="143">
        <f>IF(U134="znížená",N134,0)</f>
        <v>0</v>
      </c>
      <c r="BG134" s="143">
        <f>IF(U134="zákl. prenesená",N134,0)</f>
        <v>0</v>
      </c>
      <c r="BH134" s="143">
        <f>IF(U134="zníž. prenesená",N134,0)</f>
        <v>0</v>
      </c>
      <c r="BI134" s="143">
        <f>IF(U134="nulová",N134,0)</f>
        <v>0</v>
      </c>
      <c r="BJ134" s="16" t="s">
        <v>153</v>
      </c>
      <c r="BK134" s="144">
        <f>ROUND(L134*K134,3)</f>
        <v>0</v>
      </c>
      <c r="BL134" s="16" t="s">
        <v>152</v>
      </c>
      <c r="BM134" s="16" t="s">
        <v>1003</v>
      </c>
    </row>
    <row r="135" spans="2:65" s="10" customFormat="1" ht="22.5" customHeight="1" x14ac:dyDescent="0.3">
      <c r="B135" s="145"/>
      <c r="C135" s="146"/>
      <c r="D135" s="146"/>
      <c r="E135" s="147" t="s">
        <v>3</v>
      </c>
      <c r="F135" s="237" t="s">
        <v>1004</v>
      </c>
      <c r="G135" s="238"/>
      <c r="H135" s="238"/>
      <c r="I135" s="238"/>
      <c r="J135" s="146"/>
      <c r="K135" s="148">
        <v>12.4</v>
      </c>
      <c r="L135" s="146"/>
      <c r="M135" s="146"/>
      <c r="N135" s="146"/>
      <c r="O135" s="146"/>
      <c r="P135" s="146"/>
      <c r="Q135" s="146"/>
      <c r="R135" s="149"/>
      <c r="T135" s="150"/>
      <c r="U135" s="146"/>
      <c r="V135" s="146"/>
      <c r="W135" s="146"/>
      <c r="X135" s="146"/>
      <c r="Y135" s="146"/>
      <c r="Z135" s="146"/>
      <c r="AA135" s="151"/>
      <c r="AT135" s="152" t="s">
        <v>156</v>
      </c>
      <c r="AU135" s="152" t="s">
        <v>153</v>
      </c>
      <c r="AV135" s="10" t="s">
        <v>153</v>
      </c>
      <c r="AW135" s="10" t="s">
        <v>29</v>
      </c>
      <c r="AX135" s="10" t="s">
        <v>72</v>
      </c>
      <c r="AY135" s="152" t="s">
        <v>147</v>
      </c>
    </row>
    <row r="136" spans="2:65" s="11" customFormat="1" ht="22.5" customHeight="1" x14ac:dyDescent="0.3">
      <c r="B136" s="153"/>
      <c r="C136" s="154"/>
      <c r="D136" s="154"/>
      <c r="E136" s="155" t="s">
        <v>3</v>
      </c>
      <c r="F136" s="239" t="s">
        <v>160</v>
      </c>
      <c r="G136" s="240"/>
      <c r="H136" s="240"/>
      <c r="I136" s="240"/>
      <c r="J136" s="154"/>
      <c r="K136" s="156">
        <v>12.4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156</v>
      </c>
      <c r="AU136" s="160" t="s">
        <v>153</v>
      </c>
      <c r="AV136" s="11" t="s">
        <v>152</v>
      </c>
      <c r="AW136" s="11" t="s">
        <v>29</v>
      </c>
      <c r="AX136" s="11" t="s">
        <v>79</v>
      </c>
      <c r="AY136" s="160" t="s">
        <v>147</v>
      </c>
    </row>
    <row r="137" spans="2:65" s="1" customFormat="1" ht="31.5" customHeight="1" x14ac:dyDescent="0.3">
      <c r="B137" s="134"/>
      <c r="C137" s="135" t="s">
        <v>187</v>
      </c>
      <c r="D137" s="135" t="s">
        <v>148</v>
      </c>
      <c r="E137" s="136" t="s">
        <v>966</v>
      </c>
      <c r="F137" s="234" t="s">
        <v>967</v>
      </c>
      <c r="G137" s="222"/>
      <c r="H137" s="222"/>
      <c r="I137" s="222"/>
      <c r="J137" s="137" t="s">
        <v>196</v>
      </c>
      <c r="K137" s="138">
        <v>12.4</v>
      </c>
      <c r="L137" s="221">
        <v>0</v>
      </c>
      <c r="M137" s="222"/>
      <c r="N137" s="221">
        <f>ROUND(L137*K137,3)</f>
        <v>0</v>
      </c>
      <c r="O137" s="222"/>
      <c r="P137" s="222"/>
      <c r="Q137" s="222"/>
      <c r="R137" s="139"/>
      <c r="T137" s="140" t="s">
        <v>3</v>
      </c>
      <c r="U137" s="39" t="s">
        <v>39</v>
      </c>
      <c r="V137" s="141">
        <v>0.35799999999999998</v>
      </c>
      <c r="W137" s="141">
        <f>V137*K137</f>
        <v>4.4391999999999996</v>
      </c>
      <c r="X137" s="141">
        <v>6.7000000000000002E-4</v>
      </c>
      <c r="Y137" s="141">
        <f>X137*K137</f>
        <v>8.3080000000000011E-3</v>
      </c>
      <c r="Z137" s="141">
        <v>0</v>
      </c>
      <c r="AA137" s="142">
        <f>Z137*K137</f>
        <v>0</v>
      </c>
      <c r="AR137" s="16" t="s">
        <v>152</v>
      </c>
      <c r="AT137" s="16" t="s">
        <v>148</v>
      </c>
      <c r="AU137" s="16" t="s">
        <v>153</v>
      </c>
      <c r="AY137" s="16" t="s">
        <v>147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6" t="s">
        <v>153</v>
      </c>
      <c r="BK137" s="144">
        <f>ROUND(L137*K137,3)</f>
        <v>0</v>
      </c>
      <c r="BL137" s="16" t="s">
        <v>152</v>
      </c>
      <c r="BM137" s="16" t="s">
        <v>1005</v>
      </c>
    </row>
    <row r="138" spans="2:65" s="12" customFormat="1" ht="22.5" customHeight="1" x14ac:dyDescent="0.3">
      <c r="B138" s="161"/>
      <c r="C138" s="162"/>
      <c r="D138" s="162"/>
      <c r="E138" s="163" t="s">
        <v>3</v>
      </c>
      <c r="F138" s="245" t="s">
        <v>969</v>
      </c>
      <c r="G138" s="246"/>
      <c r="H138" s="246"/>
      <c r="I138" s="246"/>
      <c r="J138" s="162"/>
      <c r="K138" s="164" t="s">
        <v>3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156</v>
      </c>
      <c r="AU138" s="168" t="s">
        <v>153</v>
      </c>
      <c r="AV138" s="12" t="s">
        <v>79</v>
      </c>
      <c r="AW138" s="12" t="s">
        <v>29</v>
      </c>
      <c r="AX138" s="12" t="s">
        <v>72</v>
      </c>
      <c r="AY138" s="168" t="s">
        <v>147</v>
      </c>
    </row>
    <row r="139" spans="2:65" s="10" customFormat="1" ht="22.5" customHeight="1" x14ac:dyDescent="0.3">
      <c r="B139" s="145"/>
      <c r="C139" s="146"/>
      <c r="D139" s="146"/>
      <c r="E139" s="147" t="s">
        <v>3</v>
      </c>
      <c r="F139" s="244" t="s">
        <v>1006</v>
      </c>
      <c r="G139" s="238"/>
      <c r="H139" s="238"/>
      <c r="I139" s="238"/>
      <c r="J139" s="146"/>
      <c r="K139" s="148">
        <v>12.4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156</v>
      </c>
      <c r="AU139" s="152" t="s">
        <v>153</v>
      </c>
      <c r="AV139" s="10" t="s">
        <v>153</v>
      </c>
      <c r="AW139" s="10" t="s">
        <v>29</v>
      </c>
      <c r="AX139" s="10" t="s">
        <v>72</v>
      </c>
      <c r="AY139" s="152" t="s">
        <v>147</v>
      </c>
    </row>
    <row r="140" spans="2:65" s="11" customFormat="1" ht="22.5" customHeight="1" x14ac:dyDescent="0.3">
      <c r="B140" s="153"/>
      <c r="C140" s="154"/>
      <c r="D140" s="154"/>
      <c r="E140" s="155" t="s">
        <v>3</v>
      </c>
      <c r="F140" s="239" t="s">
        <v>160</v>
      </c>
      <c r="G140" s="240"/>
      <c r="H140" s="240"/>
      <c r="I140" s="240"/>
      <c r="J140" s="154"/>
      <c r="K140" s="156">
        <v>12.4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156</v>
      </c>
      <c r="AU140" s="160" t="s">
        <v>153</v>
      </c>
      <c r="AV140" s="11" t="s">
        <v>152</v>
      </c>
      <c r="AW140" s="11" t="s">
        <v>29</v>
      </c>
      <c r="AX140" s="11" t="s">
        <v>79</v>
      </c>
      <c r="AY140" s="160" t="s">
        <v>147</v>
      </c>
    </row>
    <row r="141" spans="2:65" s="1" customFormat="1" ht="31.5" customHeight="1" x14ac:dyDescent="0.3">
      <c r="B141" s="134"/>
      <c r="C141" s="135" t="s">
        <v>193</v>
      </c>
      <c r="D141" s="135" t="s">
        <v>148</v>
      </c>
      <c r="E141" s="136" t="s">
        <v>971</v>
      </c>
      <c r="F141" s="234" t="s">
        <v>972</v>
      </c>
      <c r="G141" s="222"/>
      <c r="H141" s="222"/>
      <c r="I141" s="222"/>
      <c r="J141" s="137" t="s">
        <v>196</v>
      </c>
      <c r="K141" s="138">
        <v>12.4</v>
      </c>
      <c r="L141" s="221">
        <v>0</v>
      </c>
      <c r="M141" s="222"/>
      <c r="N141" s="221">
        <f>ROUND(L141*K141,3)</f>
        <v>0</v>
      </c>
      <c r="O141" s="222"/>
      <c r="P141" s="222"/>
      <c r="Q141" s="222"/>
      <c r="R141" s="139"/>
      <c r="T141" s="140" t="s">
        <v>3</v>
      </c>
      <c r="U141" s="39" t="s">
        <v>39</v>
      </c>
      <c r="V141" s="141">
        <v>0.19900000000000001</v>
      </c>
      <c r="W141" s="141">
        <f>V141*K141</f>
        <v>2.4676</v>
      </c>
      <c r="X141" s="141">
        <v>0</v>
      </c>
      <c r="Y141" s="141">
        <f>X141*K141</f>
        <v>0</v>
      </c>
      <c r="Z141" s="141">
        <v>0</v>
      </c>
      <c r="AA141" s="142">
        <f>Z141*K141</f>
        <v>0</v>
      </c>
      <c r="AR141" s="16" t="s">
        <v>152</v>
      </c>
      <c r="AT141" s="16" t="s">
        <v>148</v>
      </c>
      <c r="AU141" s="16" t="s">
        <v>153</v>
      </c>
      <c r="AY141" s="16" t="s">
        <v>147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6" t="s">
        <v>153</v>
      </c>
      <c r="BK141" s="144">
        <f>ROUND(L141*K141,3)</f>
        <v>0</v>
      </c>
      <c r="BL141" s="16" t="s">
        <v>152</v>
      </c>
      <c r="BM141" s="16" t="s">
        <v>1007</v>
      </c>
    </row>
    <row r="142" spans="2:65" s="9" customFormat="1" ht="29.85" customHeight="1" x14ac:dyDescent="0.3">
      <c r="B142" s="123"/>
      <c r="C142" s="124"/>
      <c r="D142" s="133" t="s">
        <v>110</v>
      </c>
      <c r="E142" s="133"/>
      <c r="F142" s="133"/>
      <c r="G142" s="133"/>
      <c r="H142" s="133"/>
      <c r="I142" s="133"/>
      <c r="J142" s="133"/>
      <c r="K142" s="133"/>
      <c r="L142" s="133"/>
      <c r="M142" s="133"/>
      <c r="N142" s="230">
        <f>BK142</f>
        <v>0</v>
      </c>
      <c r="O142" s="231"/>
      <c r="P142" s="231"/>
      <c r="Q142" s="231"/>
      <c r="R142" s="126"/>
      <c r="T142" s="127"/>
      <c r="U142" s="124"/>
      <c r="V142" s="124"/>
      <c r="W142" s="128">
        <f>SUM(W143:W152)</f>
        <v>62.496777999999999</v>
      </c>
      <c r="X142" s="124"/>
      <c r="Y142" s="128">
        <f>SUM(Y143:Y152)</f>
        <v>16.482180700000001</v>
      </c>
      <c r="Z142" s="124"/>
      <c r="AA142" s="129">
        <f>SUM(AA143:AA152)</f>
        <v>0</v>
      </c>
      <c r="AR142" s="130" t="s">
        <v>79</v>
      </c>
      <c r="AT142" s="131" t="s">
        <v>71</v>
      </c>
      <c r="AU142" s="131" t="s">
        <v>79</v>
      </c>
      <c r="AY142" s="130" t="s">
        <v>147</v>
      </c>
      <c r="BK142" s="132">
        <f>SUM(BK143:BK152)</f>
        <v>0</v>
      </c>
    </row>
    <row r="143" spans="2:65" s="1" customFormat="1" ht="31.5" customHeight="1" x14ac:dyDescent="0.3">
      <c r="B143" s="134"/>
      <c r="C143" s="135" t="s">
        <v>202</v>
      </c>
      <c r="D143" s="135" t="s">
        <v>148</v>
      </c>
      <c r="E143" s="136" t="s">
        <v>974</v>
      </c>
      <c r="F143" s="234" t="s">
        <v>975</v>
      </c>
      <c r="G143" s="222"/>
      <c r="H143" s="222"/>
      <c r="I143" s="222"/>
      <c r="J143" s="137" t="s">
        <v>151</v>
      </c>
      <c r="K143" s="138">
        <v>6.51</v>
      </c>
      <c r="L143" s="221">
        <v>0</v>
      </c>
      <c r="M143" s="222"/>
      <c r="N143" s="221">
        <f>ROUND(L143*K143,3)</f>
        <v>0</v>
      </c>
      <c r="O143" s="222"/>
      <c r="P143" s="222"/>
      <c r="Q143" s="222"/>
      <c r="R143" s="139"/>
      <c r="T143" s="140" t="s">
        <v>3</v>
      </c>
      <c r="U143" s="39" t="s">
        <v>39</v>
      </c>
      <c r="V143" s="141">
        <v>1.016</v>
      </c>
      <c r="W143" s="141">
        <f>V143*K143</f>
        <v>6.61416</v>
      </c>
      <c r="X143" s="141">
        <v>2.4160200000000001</v>
      </c>
      <c r="Y143" s="141">
        <f>X143*K143</f>
        <v>15.7282902</v>
      </c>
      <c r="Z143" s="141">
        <v>0</v>
      </c>
      <c r="AA143" s="142">
        <f>Z143*K143</f>
        <v>0</v>
      </c>
      <c r="AR143" s="16" t="s">
        <v>152</v>
      </c>
      <c r="AT143" s="16" t="s">
        <v>148</v>
      </c>
      <c r="AU143" s="16" t="s">
        <v>153</v>
      </c>
      <c r="AY143" s="16" t="s">
        <v>147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6" t="s">
        <v>153</v>
      </c>
      <c r="BK143" s="144">
        <f>ROUND(L143*K143,3)</f>
        <v>0</v>
      </c>
      <c r="BL143" s="16" t="s">
        <v>152</v>
      </c>
      <c r="BM143" s="16" t="s">
        <v>1008</v>
      </c>
    </row>
    <row r="144" spans="2:65" s="12" customFormat="1" ht="22.5" customHeight="1" x14ac:dyDescent="0.3">
      <c r="B144" s="161"/>
      <c r="C144" s="162"/>
      <c r="D144" s="162"/>
      <c r="E144" s="163" t="s">
        <v>3</v>
      </c>
      <c r="F144" s="245" t="s">
        <v>977</v>
      </c>
      <c r="G144" s="246"/>
      <c r="H144" s="246"/>
      <c r="I144" s="246"/>
      <c r="J144" s="162"/>
      <c r="K144" s="164" t="s">
        <v>3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156</v>
      </c>
      <c r="AU144" s="168" t="s">
        <v>153</v>
      </c>
      <c r="AV144" s="12" t="s">
        <v>79</v>
      </c>
      <c r="AW144" s="12" t="s">
        <v>29</v>
      </c>
      <c r="AX144" s="12" t="s">
        <v>72</v>
      </c>
      <c r="AY144" s="168" t="s">
        <v>147</v>
      </c>
    </row>
    <row r="145" spans="2:65" s="10" customFormat="1" ht="22.5" customHeight="1" x14ac:dyDescent="0.3">
      <c r="B145" s="145"/>
      <c r="C145" s="146"/>
      <c r="D145" s="146"/>
      <c r="E145" s="147" t="s">
        <v>3</v>
      </c>
      <c r="F145" s="244" t="s">
        <v>1009</v>
      </c>
      <c r="G145" s="238"/>
      <c r="H145" s="238"/>
      <c r="I145" s="238"/>
      <c r="J145" s="146"/>
      <c r="K145" s="148">
        <v>6.51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156</v>
      </c>
      <c r="AU145" s="152" t="s">
        <v>153</v>
      </c>
      <c r="AV145" s="10" t="s">
        <v>153</v>
      </c>
      <c r="AW145" s="10" t="s">
        <v>29</v>
      </c>
      <c r="AX145" s="10" t="s">
        <v>72</v>
      </c>
      <c r="AY145" s="152" t="s">
        <v>147</v>
      </c>
    </row>
    <row r="146" spans="2:65" s="11" customFormat="1" ht="22.5" customHeight="1" x14ac:dyDescent="0.3">
      <c r="B146" s="153"/>
      <c r="C146" s="154"/>
      <c r="D146" s="154"/>
      <c r="E146" s="155" t="s">
        <v>3</v>
      </c>
      <c r="F146" s="239" t="s">
        <v>160</v>
      </c>
      <c r="G146" s="240"/>
      <c r="H146" s="240"/>
      <c r="I146" s="240"/>
      <c r="J146" s="154"/>
      <c r="K146" s="156">
        <v>6.51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156</v>
      </c>
      <c r="AU146" s="160" t="s">
        <v>153</v>
      </c>
      <c r="AV146" s="11" t="s">
        <v>152</v>
      </c>
      <c r="AW146" s="11" t="s">
        <v>29</v>
      </c>
      <c r="AX146" s="11" t="s">
        <v>79</v>
      </c>
      <c r="AY146" s="160" t="s">
        <v>147</v>
      </c>
    </row>
    <row r="147" spans="2:65" s="1" customFormat="1" ht="31.5" customHeight="1" x14ac:dyDescent="0.3">
      <c r="B147" s="134"/>
      <c r="C147" s="135" t="s">
        <v>207</v>
      </c>
      <c r="D147" s="135" t="s">
        <v>148</v>
      </c>
      <c r="E147" s="136" t="s">
        <v>979</v>
      </c>
      <c r="F147" s="234" t="s">
        <v>980</v>
      </c>
      <c r="G147" s="222"/>
      <c r="H147" s="222"/>
      <c r="I147" s="222"/>
      <c r="J147" s="137" t="s">
        <v>196</v>
      </c>
      <c r="K147" s="138">
        <v>43.4</v>
      </c>
      <c r="L147" s="221">
        <v>0</v>
      </c>
      <c r="M147" s="222"/>
      <c r="N147" s="221">
        <f>ROUND(L147*K147,3)</f>
        <v>0</v>
      </c>
      <c r="O147" s="222"/>
      <c r="P147" s="222"/>
      <c r="Q147" s="222"/>
      <c r="R147" s="139"/>
      <c r="T147" s="140" t="s">
        <v>3</v>
      </c>
      <c r="U147" s="39" t="s">
        <v>39</v>
      </c>
      <c r="V147" s="141">
        <v>0.443</v>
      </c>
      <c r="W147" s="141">
        <f>V147*K147</f>
        <v>19.226199999999999</v>
      </c>
      <c r="X147" s="141">
        <v>2.16E-3</v>
      </c>
      <c r="Y147" s="141">
        <f>X147*K147</f>
        <v>9.3743999999999994E-2</v>
      </c>
      <c r="Z147" s="141">
        <v>0</v>
      </c>
      <c r="AA147" s="142">
        <f>Z147*K147</f>
        <v>0</v>
      </c>
      <c r="AR147" s="16" t="s">
        <v>152</v>
      </c>
      <c r="AT147" s="16" t="s">
        <v>148</v>
      </c>
      <c r="AU147" s="16" t="s">
        <v>153</v>
      </c>
      <c r="AY147" s="16" t="s">
        <v>147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6" t="s">
        <v>153</v>
      </c>
      <c r="BK147" s="144">
        <f>ROUND(L147*K147,3)</f>
        <v>0</v>
      </c>
      <c r="BL147" s="16" t="s">
        <v>152</v>
      </c>
      <c r="BM147" s="16" t="s">
        <v>1010</v>
      </c>
    </row>
    <row r="148" spans="2:65" s="12" customFormat="1" ht="22.5" customHeight="1" x14ac:dyDescent="0.3">
      <c r="B148" s="161"/>
      <c r="C148" s="162"/>
      <c r="D148" s="162"/>
      <c r="E148" s="163" t="s">
        <v>3</v>
      </c>
      <c r="F148" s="245" t="s">
        <v>977</v>
      </c>
      <c r="G148" s="246"/>
      <c r="H148" s="246"/>
      <c r="I148" s="246"/>
      <c r="J148" s="162"/>
      <c r="K148" s="164" t="s">
        <v>3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156</v>
      </c>
      <c r="AU148" s="168" t="s">
        <v>153</v>
      </c>
      <c r="AV148" s="12" t="s">
        <v>79</v>
      </c>
      <c r="AW148" s="12" t="s">
        <v>29</v>
      </c>
      <c r="AX148" s="12" t="s">
        <v>72</v>
      </c>
      <c r="AY148" s="168" t="s">
        <v>147</v>
      </c>
    </row>
    <row r="149" spans="2:65" s="10" customFormat="1" ht="22.5" customHeight="1" x14ac:dyDescent="0.3">
      <c r="B149" s="145"/>
      <c r="C149" s="146"/>
      <c r="D149" s="146"/>
      <c r="E149" s="147" t="s">
        <v>3</v>
      </c>
      <c r="F149" s="244" t="s">
        <v>1011</v>
      </c>
      <c r="G149" s="238"/>
      <c r="H149" s="238"/>
      <c r="I149" s="238"/>
      <c r="J149" s="146"/>
      <c r="K149" s="148">
        <v>43.4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156</v>
      </c>
      <c r="AU149" s="152" t="s">
        <v>153</v>
      </c>
      <c r="AV149" s="10" t="s">
        <v>153</v>
      </c>
      <c r="AW149" s="10" t="s">
        <v>29</v>
      </c>
      <c r="AX149" s="10" t="s">
        <v>72</v>
      </c>
      <c r="AY149" s="152" t="s">
        <v>147</v>
      </c>
    </row>
    <row r="150" spans="2:65" s="11" customFormat="1" ht="22.5" customHeight="1" x14ac:dyDescent="0.3">
      <c r="B150" s="153"/>
      <c r="C150" s="154"/>
      <c r="D150" s="154"/>
      <c r="E150" s="155" t="s">
        <v>3</v>
      </c>
      <c r="F150" s="239" t="s">
        <v>160</v>
      </c>
      <c r="G150" s="240"/>
      <c r="H150" s="240"/>
      <c r="I150" s="240"/>
      <c r="J150" s="154"/>
      <c r="K150" s="156">
        <v>43.4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156</v>
      </c>
      <c r="AU150" s="160" t="s">
        <v>153</v>
      </c>
      <c r="AV150" s="11" t="s">
        <v>152</v>
      </c>
      <c r="AW150" s="11" t="s">
        <v>29</v>
      </c>
      <c r="AX150" s="11" t="s">
        <v>79</v>
      </c>
      <c r="AY150" s="160" t="s">
        <v>147</v>
      </c>
    </row>
    <row r="151" spans="2:65" s="1" customFormat="1" ht="31.5" customHeight="1" x14ac:dyDescent="0.3">
      <c r="B151" s="134"/>
      <c r="C151" s="135" t="s">
        <v>211</v>
      </c>
      <c r="D151" s="135" t="s">
        <v>148</v>
      </c>
      <c r="E151" s="136" t="s">
        <v>983</v>
      </c>
      <c r="F151" s="234" t="s">
        <v>984</v>
      </c>
      <c r="G151" s="222"/>
      <c r="H151" s="222"/>
      <c r="I151" s="222"/>
      <c r="J151" s="137" t="s">
        <v>196</v>
      </c>
      <c r="K151" s="138">
        <v>43.4</v>
      </c>
      <c r="L151" s="221">
        <v>0</v>
      </c>
      <c r="M151" s="222"/>
      <c r="N151" s="221">
        <f>ROUND(L151*K151,3)</f>
        <v>0</v>
      </c>
      <c r="O151" s="222"/>
      <c r="P151" s="222"/>
      <c r="Q151" s="222"/>
      <c r="R151" s="139"/>
      <c r="T151" s="140" t="s">
        <v>3</v>
      </c>
      <c r="U151" s="39" t="s">
        <v>39</v>
      </c>
      <c r="V151" s="141">
        <v>0.30845</v>
      </c>
      <c r="W151" s="141">
        <f>V151*K151</f>
        <v>13.38673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16" t="s">
        <v>152</v>
      </c>
      <c r="AT151" s="16" t="s">
        <v>148</v>
      </c>
      <c r="AU151" s="16" t="s">
        <v>153</v>
      </c>
      <c r="AY151" s="16" t="s">
        <v>147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16" t="s">
        <v>153</v>
      </c>
      <c r="BK151" s="144">
        <f>ROUND(L151*K151,3)</f>
        <v>0</v>
      </c>
      <c r="BL151" s="16" t="s">
        <v>152</v>
      </c>
      <c r="BM151" s="16" t="s">
        <v>1012</v>
      </c>
    </row>
    <row r="152" spans="2:65" s="1" customFormat="1" ht="22.5" customHeight="1" x14ac:dyDescent="0.3">
      <c r="B152" s="134"/>
      <c r="C152" s="135" t="s">
        <v>215</v>
      </c>
      <c r="D152" s="135" t="s">
        <v>148</v>
      </c>
      <c r="E152" s="136" t="s">
        <v>986</v>
      </c>
      <c r="F152" s="234" t="s">
        <v>987</v>
      </c>
      <c r="G152" s="222"/>
      <c r="H152" s="222"/>
      <c r="I152" s="222"/>
      <c r="J152" s="137" t="s">
        <v>191</v>
      </c>
      <c r="K152" s="138">
        <v>0.65</v>
      </c>
      <c r="L152" s="221">
        <v>0</v>
      </c>
      <c r="M152" s="222"/>
      <c r="N152" s="221">
        <f>ROUND(L152*K152,3)</f>
        <v>0</v>
      </c>
      <c r="O152" s="222"/>
      <c r="P152" s="222"/>
      <c r="Q152" s="222"/>
      <c r="R152" s="139"/>
      <c r="T152" s="140" t="s">
        <v>3</v>
      </c>
      <c r="U152" s="39" t="s">
        <v>39</v>
      </c>
      <c r="V152" s="141">
        <v>35.799520000000001</v>
      </c>
      <c r="W152" s="141">
        <f>V152*K152</f>
        <v>23.269688000000002</v>
      </c>
      <c r="X152" s="141">
        <v>1.0156099999999999</v>
      </c>
      <c r="Y152" s="141">
        <f>X152*K152</f>
        <v>0.66014649999999997</v>
      </c>
      <c r="Z152" s="141">
        <v>0</v>
      </c>
      <c r="AA152" s="142">
        <f>Z152*K152</f>
        <v>0</v>
      </c>
      <c r="AR152" s="16" t="s">
        <v>152</v>
      </c>
      <c r="AT152" s="16" t="s">
        <v>148</v>
      </c>
      <c r="AU152" s="16" t="s">
        <v>153</v>
      </c>
      <c r="AY152" s="16" t="s">
        <v>147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6" t="s">
        <v>153</v>
      </c>
      <c r="BK152" s="144">
        <f>ROUND(L152*K152,3)</f>
        <v>0</v>
      </c>
      <c r="BL152" s="16" t="s">
        <v>152</v>
      </c>
      <c r="BM152" s="16" t="s">
        <v>1013</v>
      </c>
    </row>
    <row r="153" spans="2:65" s="9" customFormat="1" ht="29.85" customHeight="1" x14ac:dyDescent="0.3">
      <c r="B153" s="123"/>
      <c r="C153" s="124"/>
      <c r="D153" s="133" t="s">
        <v>115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30">
        <f>BK153</f>
        <v>0</v>
      </c>
      <c r="O153" s="231"/>
      <c r="P153" s="231"/>
      <c r="Q153" s="231"/>
      <c r="R153" s="126"/>
      <c r="T153" s="127"/>
      <c r="U153" s="124"/>
      <c r="V153" s="124"/>
      <c r="W153" s="128">
        <f>W154</f>
        <v>17.401780000000002</v>
      </c>
      <c r="X153" s="124"/>
      <c r="Y153" s="128">
        <f>Y154</f>
        <v>0</v>
      </c>
      <c r="Z153" s="124"/>
      <c r="AA153" s="129">
        <f>AA154</f>
        <v>0</v>
      </c>
      <c r="AR153" s="130" t="s">
        <v>79</v>
      </c>
      <c r="AT153" s="131" t="s">
        <v>71</v>
      </c>
      <c r="AU153" s="131" t="s">
        <v>79</v>
      </c>
      <c r="AY153" s="130" t="s">
        <v>147</v>
      </c>
      <c r="BK153" s="132">
        <f>BK154</f>
        <v>0</v>
      </c>
    </row>
    <row r="154" spans="2:65" s="1" customFormat="1" ht="31.5" customHeight="1" x14ac:dyDescent="0.3">
      <c r="B154" s="134"/>
      <c r="C154" s="135" t="s">
        <v>219</v>
      </c>
      <c r="D154" s="135" t="s">
        <v>148</v>
      </c>
      <c r="E154" s="136" t="s">
        <v>989</v>
      </c>
      <c r="F154" s="234" t="s">
        <v>990</v>
      </c>
      <c r="G154" s="222"/>
      <c r="H154" s="222"/>
      <c r="I154" s="222"/>
      <c r="J154" s="137" t="s">
        <v>191</v>
      </c>
      <c r="K154" s="138">
        <v>52.414999999999999</v>
      </c>
      <c r="L154" s="221">
        <v>0</v>
      </c>
      <c r="M154" s="222"/>
      <c r="N154" s="221">
        <f>ROUND(L154*K154,3)</f>
        <v>0</v>
      </c>
      <c r="O154" s="222"/>
      <c r="P154" s="222"/>
      <c r="Q154" s="222"/>
      <c r="R154" s="139"/>
      <c r="T154" s="140" t="s">
        <v>3</v>
      </c>
      <c r="U154" s="173" t="s">
        <v>39</v>
      </c>
      <c r="V154" s="174">
        <v>0.33200000000000002</v>
      </c>
      <c r="W154" s="174">
        <f>V154*K154</f>
        <v>17.401780000000002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6" t="s">
        <v>152</v>
      </c>
      <c r="AT154" s="16" t="s">
        <v>148</v>
      </c>
      <c r="AU154" s="16" t="s">
        <v>153</v>
      </c>
      <c r="AY154" s="16" t="s">
        <v>147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6" t="s">
        <v>153</v>
      </c>
      <c r="BK154" s="144">
        <f>ROUND(L154*K154,3)</f>
        <v>0</v>
      </c>
      <c r="BL154" s="16" t="s">
        <v>152</v>
      </c>
      <c r="BM154" s="16" t="s">
        <v>1014</v>
      </c>
    </row>
    <row r="155" spans="2:65" s="1" customFormat="1" ht="6.95" customHeight="1" x14ac:dyDescent="0.3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</sheetData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45:I145"/>
    <mergeCell ref="F146:I146"/>
    <mergeCell ref="F147:I147"/>
    <mergeCell ref="L147:M147"/>
    <mergeCell ref="N147:Q147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H1:K1"/>
    <mergeCell ref="S2:AC2"/>
    <mergeCell ref="F154:I154"/>
    <mergeCell ref="L154:M154"/>
    <mergeCell ref="N154:Q154"/>
    <mergeCell ref="N114:Q114"/>
    <mergeCell ref="N115:Q115"/>
    <mergeCell ref="N116:Q116"/>
    <mergeCell ref="N126:Q126"/>
    <mergeCell ref="N142:Q142"/>
    <mergeCell ref="N153:Q153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43:I143"/>
    <mergeCell ref="L143:M143"/>
    <mergeCell ref="N143:Q143"/>
    <mergeCell ref="F144:I14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>
      <pane ySplit="1" topLeftCell="A131" activePane="bottomLeft" state="frozen"/>
      <selection pane="bottomLeft" activeCell="L152" sqref="L152:M15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1086</v>
      </c>
      <c r="G1" s="178"/>
      <c r="H1" s="218" t="s">
        <v>1087</v>
      </c>
      <c r="I1" s="218"/>
      <c r="J1" s="218"/>
      <c r="K1" s="218"/>
      <c r="L1" s="178" t="s">
        <v>1088</v>
      </c>
      <c r="M1" s="180"/>
      <c r="N1" s="180"/>
      <c r="O1" s="181" t="s">
        <v>96</v>
      </c>
      <c r="P1" s="180"/>
      <c r="Q1" s="180"/>
      <c r="R1" s="180"/>
      <c r="S1" s="178" t="s">
        <v>1089</v>
      </c>
      <c r="T1" s="178"/>
      <c r="U1" s="182"/>
      <c r="V1" s="1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8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6" t="s">
        <v>87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72</v>
      </c>
    </row>
    <row r="4" spans="1:66" ht="36.950000000000003" customHeight="1" x14ac:dyDescent="0.3">
      <c r="B4" s="20"/>
      <c r="C4" s="208" t="s">
        <v>97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7" t="s">
        <v>13</v>
      </c>
      <c r="E6" s="21"/>
      <c r="F6" s="248" t="str">
        <f>'Rekapitulácia stavby'!K6</f>
        <v>Modernizácia budovy označenej súpisným číslom 52 a výstavba detského a workout ihriska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1"/>
      <c r="R6" s="22"/>
    </row>
    <row r="7" spans="1:66" s="1" customFormat="1" ht="32.85" customHeight="1" x14ac:dyDescent="0.3">
      <c r="B7" s="30"/>
      <c r="C7" s="31"/>
      <c r="D7" s="26" t="s">
        <v>98</v>
      </c>
      <c r="E7" s="31"/>
      <c r="F7" s="216" t="s">
        <v>1015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1"/>
      <c r="R7" s="32"/>
    </row>
    <row r="8" spans="1:66" s="1" customFormat="1" ht="14.45" customHeight="1" x14ac:dyDescent="0.3">
      <c r="B8" s="30"/>
      <c r="C8" s="31"/>
      <c r="D8" s="27" t="s">
        <v>15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16</v>
      </c>
      <c r="N8" s="31"/>
      <c r="O8" s="25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7" t="s">
        <v>17</v>
      </c>
      <c r="E9" s="31"/>
      <c r="F9" s="25" t="s">
        <v>18</v>
      </c>
      <c r="G9" s="31"/>
      <c r="H9" s="31"/>
      <c r="I9" s="31"/>
      <c r="J9" s="31"/>
      <c r="K9" s="31"/>
      <c r="L9" s="31"/>
      <c r="M9" s="27" t="s">
        <v>19</v>
      </c>
      <c r="N9" s="31"/>
      <c r="O9" s="249">
        <f>'Rekapitulácia stavby'!AN8</f>
        <v>0</v>
      </c>
      <c r="P9" s="187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7" t="s">
        <v>20</v>
      </c>
      <c r="E11" s="31"/>
      <c r="F11" s="31"/>
      <c r="G11" s="31"/>
      <c r="H11" s="31"/>
      <c r="I11" s="31"/>
      <c r="J11" s="31"/>
      <c r="K11" s="31"/>
      <c r="L11" s="31"/>
      <c r="M11" s="27" t="s">
        <v>21</v>
      </c>
      <c r="N11" s="31"/>
      <c r="O11" s="215" t="s">
        <v>3</v>
      </c>
      <c r="P11" s="187"/>
      <c r="Q11" s="31"/>
      <c r="R11" s="32"/>
    </row>
    <row r="12" spans="1:66" s="1" customFormat="1" ht="18" customHeight="1" x14ac:dyDescent="0.3">
      <c r="B12" s="30"/>
      <c r="C12" s="31"/>
      <c r="D12" s="31"/>
      <c r="E12" s="25" t="s">
        <v>22</v>
      </c>
      <c r="F12" s="31"/>
      <c r="G12" s="31"/>
      <c r="H12" s="31"/>
      <c r="I12" s="31"/>
      <c r="J12" s="31"/>
      <c r="K12" s="31"/>
      <c r="L12" s="31"/>
      <c r="M12" s="27" t="s">
        <v>23</v>
      </c>
      <c r="N12" s="31"/>
      <c r="O12" s="215" t="s">
        <v>3</v>
      </c>
      <c r="P12" s="187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7" t="s">
        <v>24</v>
      </c>
      <c r="E14" s="31"/>
      <c r="F14" s="31"/>
      <c r="G14" s="31"/>
      <c r="H14" s="31"/>
      <c r="I14" s="31"/>
      <c r="J14" s="31"/>
      <c r="K14" s="31"/>
      <c r="L14" s="31"/>
      <c r="M14" s="27" t="s">
        <v>21</v>
      </c>
      <c r="N14" s="31"/>
      <c r="O14" s="215" t="str">
        <f>IF('Rekapitulácia stavby'!AN13="","",'Rekapitulácia stavby'!AN13)</f>
        <v/>
      </c>
      <c r="P14" s="187"/>
      <c r="Q14" s="31"/>
      <c r="R14" s="32"/>
    </row>
    <row r="15" spans="1:66" s="1" customFormat="1" ht="18" customHeight="1" x14ac:dyDescent="0.3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23</v>
      </c>
      <c r="N15" s="31"/>
      <c r="O15" s="215" t="str">
        <f>IF('Rekapitulácia stavby'!AN14="","",'Rekapitulácia stavby'!AN14)</f>
        <v/>
      </c>
      <c r="P15" s="187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7" t="s">
        <v>25</v>
      </c>
      <c r="E17" s="31"/>
      <c r="F17" s="31"/>
      <c r="G17" s="31"/>
      <c r="H17" s="31"/>
      <c r="I17" s="31"/>
      <c r="J17" s="31"/>
      <c r="K17" s="31"/>
      <c r="L17" s="31"/>
      <c r="M17" s="27" t="s">
        <v>21</v>
      </c>
      <c r="N17" s="31"/>
      <c r="O17" s="215" t="s">
        <v>26</v>
      </c>
      <c r="P17" s="187"/>
      <c r="Q17" s="31"/>
      <c r="R17" s="32"/>
    </row>
    <row r="18" spans="2:18" s="1" customFormat="1" ht="18" customHeight="1" x14ac:dyDescent="0.3">
      <c r="B18" s="30"/>
      <c r="C18" s="31"/>
      <c r="D18" s="31"/>
      <c r="E18" s="25" t="s">
        <v>27</v>
      </c>
      <c r="F18" s="31"/>
      <c r="G18" s="31"/>
      <c r="H18" s="31"/>
      <c r="I18" s="31"/>
      <c r="J18" s="31"/>
      <c r="K18" s="31"/>
      <c r="L18" s="31"/>
      <c r="M18" s="27" t="s">
        <v>23</v>
      </c>
      <c r="N18" s="31"/>
      <c r="O18" s="215" t="s">
        <v>28</v>
      </c>
      <c r="P18" s="187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21</v>
      </c>
      <c r="N20" s="31"/>
      <c r="O20" s="215" t="str">
        <f>IF('Rekapitulácia stavby'!AN19="","",'Rekapitulácia stavby'!AN19)</f>
        <v/>
      </c>
      <c r="P20" s="187"/>
      <c r="Q20" s="31"/>
      <c r="R20" s="32"/>
    </row>
    <row r="21" spans="2:18" s="1" customFormat="1" ht="18" customHeight="1" x14ac:dyDescent="0.3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23</v>
      </c>
      <c r="N21" s="31"/>
      <c r="O21" s="215" t="str">
        <f>IF('Rekapitulácia stavby'!AN20="","",'Rekapitulácia stavby'!AN20)</f>
        <v/>
      </c>
      <c r="P21" s="187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7" t="s">
        <v>3</v>
      </c>
      <c r="F24" s="187"/>
      <c r="G24" s="187"/>
      <c r="H24" s="187"/>
      <c r="I24" s="187"/>
      <c r="J24" s="187"/>
      <c r="K24" s="187"/>
      <c r="L24" s="187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99" t="s">
        <v>100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187"/>
      <c r="O27" s="187"/>
      <c r="P27" s="187"/>
      <c r="Q27" s="31"/>
      <c r="R27" s="32"/>
    </row>
    <row r="28" spans="2:18" s="1" customFormat="1" ht="14.45" customHeight="1" x14ac:dyDescent="0.3">
      <c r="B28" s="30"/>
      <c r="C28" s="31"/>
      <c r="D28" s="29" t="s">
        <v>101</v>
      </c>
      <c r="E28" s="31"/>
      <c r="F28" s="31"/>
      <c r="G28" s="31"/>
      <c r="H28" s="31"/>
      <c r="I28" s="31"/>
      <c r="J28" s="31"/>
      <c r="K28" s="31"/>
      <c r="L28" s="31"/>
      <c r="M28" s="194">
        <f>N95</f>
        <v>0</v>
      </c>
      <c r="N28" s="187"/>
      <c r="O28" s="187"/>
      <c r="P28" s="187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0" t="s">
        <v>35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7"/>
      <c r="O30" s="187"/>
      <c r="P30" s="187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1" t="s">
        <v>38</v>
      </c>
      <c r="H32" s="261">
        <f>ROUND((SUM(BE95:BE96)+SUM(BE114:BE154)), 2)</f>
        <v>0</v>
      </c>
      <c r="I32" s="187"/>
      <c r="J32" s="187"/>
      <c r="K32" s="31"/>
      <c r="L32" s="31"/>
      <c r="M32" s="261">
        <f>ROUND(ROUND((SUM(BE95:BE96)+SUM(BE114:BE154)), 2)*F32, 2)</f>
        <v>0</v>
      </c>
      <c r="N32" s="187"/>
      <c r="O32" s="187"/>
      <c r="P32" s="187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1" t="s">
        <v>38</v>
      </c>
      <c r="H33" s="261">
        <f>ROUND((SUM(BF95:BF96)+SUM(BF114:BF154)), 2)</f>
        <v>0</v>
      </c>
      <c r="I33" s="187"/>
      <c r="J33" s="187"/>
      <c r="K33" s="31"/>
      <c r="L33" s="31"/>
      <c r="M33" s="261">
        <f>ROUND(ROUND((SUM(BF95:BF96)+SUM(BF114:BF154)), 2)*F33, 2)</f>
        <v>0</v>
      </c>
      <c r="N33" s="187"/>
      <c r="O33" s="187"/>
      <c r="P33" s="187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1" t="s">
        <v>38</v>
      </c>
      <c r="H34" s="261">
        <f>ROUND((SUM(BG95:BG96)+SUM(BG114:BG154)), 2)</f>
        <v>0</v>
      </c>
      <c r="I34" s="187"/>
      <c r="J34" s="187"/>
      <c r="K34" s="31"/>
      <c r="L34" s="31"/>
      <c r="M34" s="261">
        <v>0</v>
      </c>
      <c r="N34" s="187"/>
      <c r="O34" s="187"/>
      <c r="P34" s="187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1" t="s">
        <v>38</v>
      </c>
      <c r="H35" s="261">
        <f>ROUND((SUM(BH95:BH96)+SUM(BH114:BH154)), 2)</f>
        <v>0</v>
      </c>
      <c r="I35" s="187"/>
      <c r="J35" s="187"/>
      <c r="K35" s="31"/>
      <c r="L35" s="31"/>
      <c r="M35" s="261">
        <v>0</v>
      </c>
      <c r="N35" s="187"/>
      <c r="O35" s="187"/>
      <c r="P35" s="187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1" t="s">
        <v>38</v>
      </c>
      <c r="H36" s="261">
        <f>ROUND((SUM(BI95:BI96)+SUM(BI114:BI154)), 2)</f>
        <v>0</v>
      </c>
      <c r="I36" s="187"/>
      <c r="J36" s="187"/>
      <c r="K36" s="31"/>
      <c r="L36" s="31"/>
      <c r="M36" s="261">
        <v>0</v>
      </c>
      <c r="N36" s="187"/>
      <c r="O36" s="187"/>
      <c r="P36" s="187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98"/>
      <c r="D38" s="102" t="s">
        <v>43</v>
      </c>
      <c r="E38" s="70"/>
      <c r="F38" s="70"/>
      <c r="G38" s="103" t="s">
        <v>44</v>
      </c>
      <c r="H38" s="104" t="s">
        <v>45</v>
      </c>
      <c r="I38" s="70"/>
      <c r="J38" s="70"/>
      <c r="K38" s="70"/>
      <c r="L38" s="262">
        <f>SUM(M30:M36)</f>
        <v>0</v>
      </c>
      <c r="M38" s="201"/>
      <c r="N38" s="201"/>
      <c r="O38" s="201"/>
      <c r="P38" s="203"/>
      <c r="Q38" s="98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8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7" t="s">
        <v>13</v>
      </c>
      <c r="D78" s="31"/>
      <c r="E78" s="31"/>
      <c r="F78" s="248" t="str">
        <f>F6</f>
        <v>Modernizácia budovy označenej súpisným číslom 52 a výstavba detského a workout ihriska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1"/>
      <c r="R78" s="32"/>
    </row>
    <row r="79" spans="2:18" s="1" customFormat="1" ht="36.950000000000003" customHeight="1" x14ac:dyDescent="0.3">
      <c r="B79" s="30"/>
      <c r="C79" s="64" t="s">
        <v>98</v>
      </c>
      <c r="D79" s="31"/>
      <c r="E79" s="31"/>
      <c r="F79" s="209" t="str">
        <f>F7</f>
        <v>SO 04 - Oporný múr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7" t="s">
        <v>17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19</v>
      </c>
      <c r="L81" s="31"/>
      <c r="M81" s="249">
        <f>IF(O9="","",O9)</f>
        <v>0</v>
      </c>
      <c r="N81" s="187"/>
      <c r="O81" s="187"/>
      <c r="P81" s="187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7" t="s">
        <v>20</v>
      </c>
      <c r="D83" s="31"/>
      <c r="E83" s="31"/>
      <c r="F83" s="25" t="str">
        <f>E12</f>
        <v>Obec Valaská Dubová</v>
      </c>
      <c r="G83" s="31"/>
      <c r="H83" s="31"/>
      <c r="I83" s="31"/>
      <c r="J83" s="31"/>
      <c r="K83" s="27" t="s">
        <v>25</v>
      </c>
      <c r="L83" s="31"/>
      <c r="M83" s="215" t="str">
        <f>E18</f>
        <v>VIZUALDK projekt, s.r.o.</v>
      </c>
      <c r="N83" s="187"/>
      <c r="O83" s="187"/>
      <c r="P83" s="187"/>
      <c r="Q83" s="187"/>
      <c r="R83" s="32"/>
    </row>
    <row r="84" spans="2:47" s="1" customFormat="1" ht="14.45" customHeight="1" x14ac:dyDescent="0.3">
      <c r="B84" s="30"/>
      <c r="C84" s="27" t="s">
        <v>24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215" t="str">
        <f>E21</f>
        <v xml:space="preserve"> </v>
      </c>
      <c r="N84" s="187"/>
      <c r="O84" s="187"/>
      <c r="P84" s="187"/>
      <c r="Q84" s="187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60" t="s">
        <v>103</v>
      </c>
      <c r="D86" s="259"/>
      <c r="E86" s="259"/>
      <c r="F86" s="259"/>
      <c r="G86" s="259"/>
      <c r="H86" s="98"/>
      <c r="I86" s="98"/>
      <c r="J86" s="98"/>
      <c r="K86" s="98"/>
      <c r="L86" s="98"/>
      <c r="M86" s="98"/>
      <c r="N86" s="260" t="s">
        <v>104</v>
      </c>
      <c r="O86" s="187"/>
      <c r="P86" s="187"/>
      <c r="Q86" s="187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05" t="s">
        <v>105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6">
        <f>N114</f>
        <v>0</v>
      </c>
      <c r="O88" s="187"/>
      <c r="P88" s="187"/>
      <c r="Q88" s="187"/>
      <c r="R88" s="32"/>
      <c r="AU88" s="16" t="s">
        <v>106</v>
      </c>
    </row>
    <row r="89" spans="2:47" s="6" customFormat="1" ht="24.95" customHeight="1" x14ac:dyDescent="0.3">
      <c r="B89" s="106"/>
      <c r="C89" s="107"/>
      <c r="D89" s="108" t="s">
        <v>107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56">
        <f>N115</f>
        <v>0</v>
      </c>
      <c r="O89" s="257"/>
      <c r="P89" s="257"/>
      <c r="Q89" s="257"/>
      <c r="R89" s="109"/>
    </row>
    <row r="90" spans="2:47" s="7" customFormat="1" ht="19.899999999999999" customHeight="1" x14ac:dyDescent="0.3">
      <c r="B90" s="110"/>
      <c r="C90" s="111"/>
      <c r="D90" s="112" t="s">
        <v>108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54">
        <f>N116</f>
        <v>0</v>
      </c>
      <c r="O90" s="255"/>
      <c r="P90" s="255"/>
      <c r="Q90" s="255"/>
      <c r="R90" s="113"/>
    </row>
    <row r="91" spans="2:47" s="7" customFormat="1" ht="19.899999999999999" customHeight="1" x14ac:dyDescent="0.3">
      <c r="B91" s="110"/>
      <c r="C91" s="111"/>
      <c r="D91" s="112" t="s">
        <v>109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54">
        <f>N126</f>
        <v>0</v>
      </c>
      <c r="O91" s="255"/>
      <c r="P91" s="255"/>
      <c r="Q91" s="255"/>
      <c r="R91" s="113"/>
    </row>
    <row r="92" spans="2:47" s="7" customFormat="1" ht="19.899999999999999" customHeight="1" x14ac:dyDescent="0.3">
      <c r="B92" s="110"/>
      <c r="C92" s="111"/>
      <c r="D92" s="112" t="s">
        <v>110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54">
        <f>N142</f>
        <v>0</v>
      </c>
      <c r="O92" s="255"/>
      <c r="P92" s="255"/>
      <c r="Q92" s="255"/>
      <c r="R92" s="113"/>
    </row>
    <row r="93" spans="2:47" s="7" customFormat="1" ht="19.899999999999999" customHeight="1" x14ac:dyDescent="0.3">
      <c r="B93" s="110"/>
      <c r="C93" s="111"/>
      <c r="D93" s="112" t="s">
        <v>115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54">
        <f>N153</f>
        <v>0</v>
      </c>
      <c r="O93" s="255"/>
      <c r="P93" s="255"/>
      <c r="Q93" s="255"/>
      <c r="R93" s="113"/>
    </row>
    <row r="94" spans="2:47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47" s="1" customFormat="1" ht="29.25" customHeight="1" x14ac:dyDescent="0.3">
      <c r="B95" s="30"/>
      <c r="C95" s="105" t="s">
        <v>132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8">
        <v>0</v>
      </c>
      <c r="O95" s="187"/>
      <c r="P95" s="187"/>
      <c r="Q95" s="187"/>
      <c r="R95" s="32"/>
      <c r="T95" s="114"/>
      <c r="U95" s="115" t="s">
        <v>36</v>
      </c>
    </row>
    <row r="96" spans="2:47" s="1" customFormat="1" ht="18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 x14ac:dyDescent="0.3">
      <c r="B97" s="30"/>
      <c r="C97" s="97" t="s">
        <v>95</v>
      </c>
      <c r="D97" s="98"/>
      <c r="E97" s="98"/>
      <c r="F97" s="98"/>
      <c r="G97" s="98"/>
      <c r="H97" s="98"/>
      <c r="I97" s="98"/>
      <c r="J97" s="98"/>
      <c r="K97" s="98"/>
      <c r="L97" s="198">
        <f>ROUND(SUM(N88+N95),2)</f>
        <v>0</v>
      </c>
      <c r="M97" s="259"/>
      <c r="N97" s="259"/>
      <c r="O97" s="259"/>
      <c r="P97" s="259"/>
      <c r="Q97" s="259"/>
      <c r="R97" s="32"/>
    </row>
    <row r="98" spans="2:18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 x14ac:dyDescent="0.3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0000000000003" customHeight="1" x14ac:dyDescent="0.3">
      <c r="B103" s="30"/>
      <c r="C103" s="208" t="s">
        <v>133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32"/>
    </row>
    <row r="104" spans="2:18" s="1" customFormat="1" ht="6.95" customHeigh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 x14ac:dyDescent="0.3">
      <c r="B105" s="30"/>
      <c r="C105" s="27" t="s">
        <v>13</v>
      </c>
      <c r="D105" s="31"/>
      <c r="E105" s="31"/>
      <c r="F105" s="248" t="str">
        <f>F6</f>
        <v>Modernizácia budovy označenej súpisným číslom 52 a výstavba detského a workout ihriska</v>
      </c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31"/>
      <c r="R105" s="32"/>
    </row>
    <row r="106" spans="2:18" s="1" customFormat="1" ht="36.950000000000003" customHeight="1" x14ac:dyDescent="0.3">
      <c r="B106" s="30"/>
      <c r="C106" s="64" t="s">
        <v>98</v>
      </c>
      <c r="D106" s="31"/>
      <c r="E106" s="31"/>
      <c r="F106" s="209" t="str">
        <f>F7</f>
        <v>SO 04 - Oporný múr</v>
      </c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31"/>
      <c r="R106" s="32"/>
    </row>
    <row r="107" spans="2:18" s="1" customFormat="1" ht="6.95" customHeight="1" x14ac:dyDescent="0.3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 x14ac:dyDescent="0.3">
      <c r="B108" s="30"/>
      <c r="C108" s="27" t="s">
        <v>17</v>
      </c>
      <c r="D108" s="31"/>
      <c r="E108" s="31"/>
      <c r="F108" s="25" t="str">
        <f>F9</f>
        <v xml:space="preserve"> </v>
      </c>
      <c r="G108" s="31"/>
      <c r="H108" s="31"/>
      <c r="I108" s="31"/>
      <c r="J108" s="31"/>
      <c r="K108" s="27" t="s">
        <v>19</v>
      </c>
      <c r="L108" s="31"/>
      <c r="M108" s="249">
        <f>IF(O9="","",O9)</f>
        <v>0</v>
      </c>
      <c r="N108" s="187"/>
      <c r="O108" s="187"/>
      <c r="P108" s="187"/>
      <c r="Q108" s="31"/>
      <c r="R108" s="32"/>
    </row>
    <row r="109" spans="2:18" s="1" customFormat="1" ht="6.9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 x14ac:dyDescent="0.3">
      <c r="B110" s="30"/>
      <c r="C110" s="27" t="s">
        <v>20</v>
      </c>
      <c r="D110" s="31"/>
      <c r="E110" s="31"/>
      <c r="F110" s="25" t="str">
        <f>E12</f>
        <v>Obec Valaská Dubová</v>
      </c>
      <c r="G110" s="31"/>
      <c r="H110" s="31"/>
      <c r="I110" s="31"/>
      <c r="J110" s="31"/>
      <c r="K110" s="27" t="s">
        <v>25</v>
      </c>
      <c r="L110" s="31"/>
      <c r="M110" s="215" t="str">
        <f>E18</f>
        <v>VIZUALDK projekt, s.r.o.</v>
      </c>
      <c r="N110" s="187"/>
      <c r="O110" s="187"/>
      <c r="P110" s="187"/>
      <c r="Q110" s="187"/>
      <c r="R110" s="32"/>
    </row>
    <row r="111" spans="2:18" s="1" customFormat="1" ht="14.45" customHeight="1" x14ac:dyDescent="0.3">
      <c r="B111" s="30"/>
      <c r="C111" s="27" t="s">
        <v>24</v>
      </c>
      <c r="D111" s="31"/>
      <c r="E111" s="31"/>
      <c r="F111" s="25" t="str">
        <f>IF(E15="","",E15)</f>
        <v xml:space="preserve"> </v>
      </c>
      <c r="G111" s="31"/>
      <c r="H111" s="31"/>
      <c r="I111" s="31"/>
      <c r="J111" s="31"/>
      <c r="K111" s="27" t="s">
        <v>31</v>
      </c>
      <c r="L111" s="31"/>
      <c r="M111" s="215" t="str">
        <f>E21</f>
        <v xml:space="preserve"> </v>
      </c>
      <c r="N111" s="187"/>
      <c r="O111" s="187"/>
      <c r="P111" s="187"/>
      <c r="Q111" s="187"/>
      <c r="R111" s="32"/>
    </row>
    <row r="112" spans="2:18" s="1" customFormat="1" ht="10.3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8" customFormat="1" ht="29.25" customHeight="1" x14ac:dyDescent="0.3">
      <c r="B113" s="116"/>
      <c r="C113" s="117" t="s">
        <v>134</v>
      </c>
      <c r="D113" s="118" t="s">
        <v>135</v>
      </c>
      <c r="E113" s="118" t="s">
        <v>54</v>
      </c>
      <c r="F113" s="250" t="s">
        <v>136</v>
      </c>
      <c r="G113" s="251"/>
      <c r="H113" s="251"/>
      <c r="I113" s="251"/>
      <c r="J113" s="118" t="s">
        <v>137</v>
      </c>
      <c r="K113" s="118" t="s">
        <v>138</v>
      </c>
      <c r="L113" s="252" t="s">
        <v>139</v>
      </c>
      <c r="M113" s="251"/>
      <c r="N113" s="250" t="s">
        <v>104</v>
      </c>
      <c r="O113" s="251"/>
      <c r="P113" s="251"/>
      <c r="Q113" s="253"/>
      <c r="R113" s="119"/>
      <c r="T113" s="71" t="s">
        <v>140</v>
      </c>
      <c r="U113" s="72" t="s">
        <v>36</v>
      </c>
      <c r="V113" s="72" t="s">
        <v>141</v>
      </c>
      <c r="W113" s="72" t="s">
        <v>142</v>
      </c>
      <c r="X113" s="72" t="s">
        <v>143</v>
      </c>
      <c r="Y113" s="72" t="s">
        <v>144</v>
      </c>
      <c r="Z113" s="72" t="s">
        <v>145</v>
      </c>
      <c r="AA113" s="73" t="s">
        <v>146</v>
      </c>
    </row>
    <row r="114" spans="2:65" s="1" customFormat="1" ht="29.25" customHeight="1" x14ac:dyDescent="0.35">
      <c r="B114" s="30"/>
      <c r="C114" s="75" t="s">
        <v>100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24">
        <f>BK114</f>
        <v>0</v>
      </c>
      <c r="O114" s="225"/>
      <c r="P114" s="225"/>
      <c r="Q114" s="225"/>
      <c r="R114" s="32"/>
      <c r="T114" s="74"/>
      <c r="U114" s="46"/>
      <c r="V114" s="46"/>
      <c r="W114" s="120">
        <f>W115</f>
        <v>166.74673799999999</v>
      </c>
      <c r="X114" s="46"/>
      <c r="Y114" s="120">
        <f>Y115</f>
        <v>54.752244579999996</v>
      </c>
      <c r="Z114" s="46"/>
      <c r="AA114" s="121">
        <f>AA115</f>
        <v>0</v>
      </c>
      <c r="AT114" s="16" t="s">
        <v>71</v>
      </c>
      <c r="AU114" s="16" t="s">
        <v>106</v>
      </c>
      <c r="BK114" s="122">
        <f>BK115</f>
        <v>0</v>
      </c>
    </row>
    <row r="115" spans="2:65" s="9" customFormat="1" ht="37.35" customHeight="1" x14ac:dyDescent="0.35">
      <c r="B115" s="123"/>
      <c r="C115" s="124"/>
      <c r="D115" s="125" t="s">
        <v>107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26">
        <f>BK115</f>
        <v>0</v>
      </c>
      <c r="O115" s="227"/>
      <c r="P115" s="227"/>
      <c r="Q115" s="227"/>
      <c r="R115" s="126"/>
      <c r="T115" s="127"/>
      <c r="U115" s="124"/>
      <c r="V115" s="124"/>
      <c r="W115" s="128">
        <f>W116+W126+W142+W153</f>
        <v>166.74673799999999</v>
      </c>
      <c r="X115" s="124"/>
      <c r="Y115" s="128">
        <f>Y116+Y126+Y142+Y153</f>
        <v>54.752244579999996</v>
      </c>
      <c r="Z115" s="124"/>
      <c r="AA115" s="129">
        <f>AA116+AA126+AA142+AA153</f>
        <v>0</v>
      </c>
      <c r="AR115" s="130" t="s">
        <v>79</v>
      </c>
      <c r="AT115" s="131" t="s">
        <v>71</v>
      </c>
      <c r="AU115" s="131" t="s">
        <v>72</v>
      </c>
      <c r="AY115" s="130" t="s">
        <v>147</v>
      </c>
      <c r="BK115" s="132">
        <f>BK116+BK126+BK142+BK153</f>
        <v>0</v>
      </c>
    </row>
    <row r="116" spans="2:65" s="9" customFormat="1" ht="19.899999999999999" customHeight="1" x14ac:dyDescent="0.3">
      <c r="B116" s="123"/>
      <c r="C116" s="124"/>
      <c r="D116" s="133" t="s">
        <v>108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8">
        <f>BK116</f>
        <v>0</v>
      </c>
      <c r="O116" s="229"/>
      <c r="P116" s="229"/>
      <c r="Q116" s="229"/>
      <c r="R116" s="126"/>
      <c r="T116" s="127"/>
      <c r="U116" s="124"/>
      <c r="V116" s="124"/>
      <c r="W116" s="128">
        <f>SUM(W117:W125)</f>
        <v>62.966160000000002</v>
      </c>
      <c r="X116" s="124"/>
      <c r="Y116" s="128">
        <f>SUM(Y117:Y125)</f>
        <v>0</v>
      </c>
      <c r="Z116" s="124"/>
      <c r="AA116" s="129">
        <f>SUM(AA117:AA125)</f>
        <v>0</v>
      </c>
      <c r="AR116" s="130" t="s">
        <v>79</v>
      </c>
      <c r="AT116" s="131" t="s">
        <v>71</v>
      </c>
      <c r="AU116" s="131" t="s">
        <v>79</v>
      </c>
      <c r="AY116" s="130" t="s">
        <v>147</v>
      </c>
      <c r="BK116" s="132">
        <f>SUM(BK117:BK125)</f>
        <v>0</v>
      </c>
    </row>
    <row r="117" spans="2:65" s="1" customFormat="1" ht="22.5" customHeight="1" x14ac:dyDescent="0.3">
      <c r="B117" s="134"/>
      <c r="C117" s="135" t="s">
        <v>79</v>
      </c>
      <c r="D117" s="135" t="s">
        <v>148</v>
      </c>
      <c r="E117" s="136" t="s">
        <v>165</v>
      </c>
      <c r="F117" s="234" t="s">
        <v>166</v>
      </c>
      <c r="G117" s="222"/>
      <c r="H117" s="222"/>
      <c r="I117" s="222"/>
      <c r="J117" s="137" t="s">
        <v>151</v>
      </c>
      <c r="K117" s="138">
        <v>19.440000000000001</v>
      </c>
      <c r="L117" s="221">
        <v>0</v>
      </c>
      <c r="M117" s="222"/>
      <c r="N117" s="221">
        <f>ROUND(L117*K117,3)</f>
        <v>0</v>
      </c>
      <c r="O117" s="222"/>
      <c r="P117" s="222"/>
      <c r="Q117" s="222"/>
      <c r="R117" s="139"/>
      <c r="T117" s="140" t="s">
        <v>3</v>
      </c>
      <c r="U117" s="39" t="s">
        <v>39</v>
      </c>
      <c r="V117" s="141">
        <v>2.5139999999999998</v>
      </c>
      <c r="W117" s="141">
        <f>V117*K117</f>
        <v>48.872160000000001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6" t="s">
        <v>152</v>
      </c>
      <c r="AT117" s="16" t="s">
        <v>148</v>
      </c>
      <c r="AU117" s="16" t="s">
        <v>153</v>
      </c>
      <c r="AY117" s="16" t="s">
        <v>147</v>
      </c>
      <c r="BE117" s="143">
        <f>IF(U117="základná",N117,0)</f>
        <v>0</v>
      </c>
      <c r="BF117" s="143">
        <f>IF(U117="znížená",N117,0)</f>
        <v>0</v>
      </c>
      <c r="BG117" s="143">
        <f>IF(U117="zákl. prenesená",N117,0)</f>
        <v>0</v>
      </c>
      <c r="BH117" s="143">
        <f>IF(U117="zníž. prenesená",N117,0)</f>
        <v>0</v>
      </c>
      <c r="BI117" s="143">
        <f>IF(U117="nulová",N117,0)</f>
        <v>0</v>
      </c>
      <c r="BJ117" s="16" t="s">
        <v>153</v>
      </c>
      <c r="BK117" s="144">
        <f>ROUND(L117*K117,3)</f>
        <v>0</v>
      </c>
      <c r="BL117" s="16" t="s">
        <v>152</v>
      </c>
      <c r="BM117" s="16" t="s">
        <v>1016</v>
      </c>
    </row>
    <row r="118" spans="2:65" s="12" customFormat="1" ht="22.5" customHeight="1" x14ac:dyDescent="0.3">
      <c r="B118" s="161"/>
      <c r="C118" s="162"/>
      <c r="D118" s="162"/>
      <c r="E118" s="163" t="s">
        <v>3</v>
      </c>
      <c r="F118" s="245" t="s">
        <v>949</v>
      </c>
      <c r="G118" s="246"/>
      <c r="H118" s="246"/>
      <c r="I118" s="246"/>
      <c r="J118" s="162"/>
      <c r="K118" s="164" t="s">
        <v>3</v>
      </c>
      <c r="L118" s="162"/>
      <c r="M118" s="162"/>
      <c r="N118" s="162"/>
      <c r="O118" s="162"/>
      <c r="P118" s="162"/>
      <c r="Q118" s="162"/>
      <c r="R118" s="165"/>
      <c r="T118" s="166"/>
      <c r="U118" s="162"/>
      <c r="V118" s="162"/>
      <c r="W118" s="162"/>
      <c r="X118" s="162"/>
      <c r="Y118" s="162"/>
      <c r="Z118" s="162"/>
      <c r="AA118" s="167"/>
      <c r="AT118" s="168" t="s">
        <v>156</v>
      </c>
      <c r="AU118" s="168" t="s">
        <v>153</v>
      </c>
      <c r="AV118" s="12" t="s">
        <v>79</v>
      </c>
      <c r="AW118" s="12" t="s">
        <v>29</v>
      </c>
      <c r="AX118" s="12" t="s">
        <v>72</v>
      </c>
      <c r="AY118" s="168" t="s">
        <v>147</v>
      </c>
    </row>
    <row r="119" spans="2:65" s="10" customFormat="1" ht="22.5" customHeight="1" x14ac:dyDescent="0.3">
      <c r="B119" s="145"/>
      <c r="C119" s="146"/>
      <c r="D119" s="146"/>
      <c r="E119" s="147" t="s">
        <v>3</v>
      </c>
      <c r="F119" s="244" t="s">
        <v>1017</v>
      </c>
      <c r="G119" s="238"/>
      <c r="H119" s="238"/>
      <c r="I119" s="238"/>
      <c r="J119" s="146"/>
      <c r="K119" s="148">
        <v>19.440000000000001</v>
      </c>
      <c r="L119" s="146"/>
      <c r="M119" s="146"/>
      <c r="N119" s="146"/>
      <c r="O119" s="146"/>
      <c r="P119" s="146"/>
      <c r="Q119" s="146"/>
      <c r="R119" s="149"/>
      <c r="T119" s="150"/>
      <c r="U119" s="146"/>
      <c r="V119" s="146"/>
      <c r="W119" s="146"/>
      <c r="X119" s="146"/>
      <c r="Y119" s="146"/>
      <c r="Z119" s="146"/>
      <c r="AA119" s="151"/>
      <c r="AT119" s="152" t="s">
        <v>156</v>
      </c>
      <c r="AU119" s="152" t="s">
        <v>153</v>
      </c>
      <c r="AV119" s="10" t="s">
        <v>153</v>
      </c>
      <c r="AW119" s="10" t="s">
        <v>29</v>
      </c>
      <c r="AX119" s="10" t="s">
        <v>72</v>
      </c>
      <c r="AY119" s="152" t="s">
        <v>147</v>
      </c>
    </row>
    <row r="120" spans="2:65" s="11" customFormat="1" ht="22.5" customHeight="1" x14ac:dyDescent="0.3">
      <c r="B120" s="153"/>
      <c r="C120" s="154"/>
      <c r="D120" s="154"/>
      <c r="E120" s="155" t="s">
        <v>3</v>
      </c>
      <c r="F120" s="239" t="s">
        <v>160</v>
      </c>
      <c r="G120" s="240"/>
      <c r="H120" s="240"/>
      <c r="I120" s="240"/>
      <c r="J120" s="154"/>
      <c r="K120" s="156">
        <v>19.440000000000001</v>
      </c>
      <c r="L120" s="154"/>
      <c r="M120" s="154"/>
      <c r="N120" s="154"/>
      <c r="O120" s="154"/>
      <c r="P120" s="154"/>
      <c r="Q120" s="154"/>
      <c r="R120" s="157"/>
      <c r="T120" s="158"/>
      <c r="U120" s="154"/>
      <c r="V120" s="154"/>
      <c r="W120" s="154"/>
      <c r="X120" s="154"/>
      <c r="Y120" s="154"/>
      <c r="Z120" s="154"/>
      <c r="AA120" s="159"/>
      <c r="AT120" s="160" t="s">
        <v>156</v>
      </c>
      <c r="AU120" s="160" t="s">
        <v>153</v>
      </c>
      <c r="AV120" s="11" t="s">
        <v>152</v>
      </c>
      <c r="AW120" s="11" t="s">
        <v>29</v>
      </c>
      <c r="AX120" s="11" t="s">
        <v>79</v>
      </c>
      <c r="AY120" s="160" t="s">
        <v>147</v>
      </c>
    </row>
    <row r="121" spans="2:65" s="1" customFormat="1" ht="44.25" customHeight="1" x14ac:dyDescent="0.3">
      <c r="B121" s="134"/>
      <c r="C121" s="135" t="s">
        <v>153</v>
      </c>
      <c r="D121" s="135" t="s">
        <v>148</v>
      </c>
      <c r="E121" s="136" t="s">
        <v>170</v>
      </c>
      <c r="F121" s="234" t="s">
        <v>171</v>
      </c>
      <c r="G121" s="222"/>
      <c r="H121" s="222"/>
      <c r="I121" s="222"/>
      <c r="J121" s="137" t="s">
        <v>151</v>
      </c>
      <c r="K121" s="138">
        <v>19.440000000000001</v>
      </c>
      <c r="L121" s="221">
        <v>0</v>
      </c>
      <c r="M121" s="222"/>
      <c r="N121" s="221">
        <f>ROUND(L121*K121,3)</f>
        <v>0</v>
      </c>
      <c r="O121" s="222"/>
      <c r="P121" s="222"/>
      <c r="Q121" s="222"/>
      <c r="R121" s="139"/>
      <c r="T121" s="140" t="s">
        <v>3</v>
      </c>
      <c r="U121" s="39" t="s">
        <v>39</v>
      </c>
      <c r="V121" s="141">
        <v>0.61299999999999999</v>
      </c>
      <c r="W121" s="141">
        <f>V121*K121</f>
        <v>11.91672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6" t="s">
        <v>152</v>
      </c>
      <c r="AT121" s="16" t="s">
        <v>148</v>
      </c>
      <c r="AU121" s="16" t="s">
        <v>153</v>
      </c>
      <c r="AY121" s="16" t="s">
        <v>147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6" t="s">
        <v>153</v>
      </c>
      <c r="BK121" s="144">
        <f>ROUND(L121*K121,3)</f>
        <v>0</v>
      </c>
      <c r="BL121" s="16" t="s">
        <v>152</v>
      </c>
      <c r="BM121" s="16" t="s">
        <v>1018</v>
      </c>
    </row>
    <row r="122" spans="2:65" s="1" customFormat="1" ht="44.25" customHeight="1" x14ac:dyDescent="0.3">
      <c r="B122" s="134"/>
      <c r="C122" s="135" t="s">
        <v>164</v>
      </c>
      <c r="D122" s="135" t="s">
        <v>148</v>
      </c>
      <c r="E122" s="136" t="s">
        <v>174</v>
      </c>
      <c r="F122" s="234" t="s">
        <v>175</v>
      </c>
      <c r="G122" s="222"/>
      <c r="H122" s="222"/>
      <c r="I122" s="222"/>
      <c r="J122" s="137" t="s">
        <v>151</v>
      </c>
      <c r="K122" s="138">
        <v>19.440000000000001</v>
      </c>
      <c r="L122" s="221">
        <v>0</v>
      </c>
      <c r="M122" s="222"/>
      <c r="N122" s="221">
        <f>ROUND(L122*K122,3)</f>
        <v>0</v>
      </c>
      <c r="O122" s="222"/>
      <c r="P122" s="222"/>
      <c r="Q122" s="222"/>
      <c r="R122" s="139"/>
      <c r="T122" s="140" t="s">
        <v>3</v>
      </c>
      <c r="U122" s="39" t="s">
        <v>39</v>
      </c>
      <c r="V122" s="141">
        <v>2.7E-2</v>
      </c>
      <c r="W122" s="141">
        <f>V122*K122</f>
        <v>0.52488000000000001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152</v>
      </c>
      <c r="AT122" s="16" t="s">
        <v>148</v>
      </c>
      <c r="AU122" s="16" t="s">
        <v>153</v>
      </c>
      <c r="AY122" s="16" t="s">
        <v>147</v>
      </c>
      <c r="BE122" s="143">
        <f>IF(U122="základná",N122,0)</f>
        <v>0</v>
      </c>
      <c r="BF122" s="143">
        <f>IF(U122="znížená",N122,0)</f>
        <v>0</v>
      </c>
      <c r="BG122" s="143">
        <f>IF(U122="zákl. prenesená",N122,0)</f>
        <v>0</v>
      </c>
      <c r="BH122" s="143">
        <f>IF(U122="zníž. prenesená",N122,0)</f>
        <v>0</v>
      </c>
      <c r="BI122" s="143">
        <f>IF(U122="nulová",N122,0)</f>
        <v>0</v>
      </c>
      <c r="BJ122" s="16" t="s">
        <v>153</v>
      </c>
      <c r="BK122" s="144">
        <f>ROUND(L122*K122,3)</f>
        <v>0</v>
      </c>
      <c r="BL122" s="16" t="s">
        <v>152</v>
      </c>
      <c r="BM122" s="16" t="s">
        <v>1019</v>
      </c>
    </row>
    <row r="123" spans="2:65" s="10" customFormat="1" ht="22.5" customHeight="1" x14ac:dyDescent="0.3">
      <c r="B123" s="145"/>
      <c r="C123" s="146"/>
      <c r="D123" s="146"/>
      <c r="E123" s="147" t="s">
        <v>3</v>
      </c>
      <c r="F123" s="237" t="s">
        <v>1020</v>
      </c>
      <c r="G123" s="238"/>
      <c r="H123" s="238"/>
      <c r="I123" s="238"/>
      <c r="J123" s="146"/>
      <c r="K123" s="148">
        <v>19.440000000000001</v>
      </c>
      <c r="L123" s="146"/>
      <c r="M123" s="146"/>
      <c r="N123" s="146"/>
      <c r="O123" s="146"/>
      <c r="P123" s="146"/>
      <c r="Q123" s="146"/>
      <c r="R123" s="149"/>
      <c r="T123" s="150"/>
      <c r="U123" s="146"/>
      <c r="V123" s="146"/>
      <c r="W123" s="146"/>
      <c r="X123" s="146"/>
      <c r="Y123" s="146"/>
      <c r="Z123" s="146"/>
      <c r="AA123" s="151"/>
      <c r="AT123" s="152" t="s">
        <v>156</v>
      </c>
      <c r="AU123" s="152" t="s">
        <v>153</v>
      </c>
      <c r="AV123" s="10" t="s">
        <v>153</v>
      </c>
      <c r="AW123" s="10" t="s">
        <v>29</v>
      </c>
      <c r="AX123" s="10" t="s">
        <v>72</v>
      </c>
      <c r="AY123" s="152" t="s">
        <v>147</v>
      </c>
    </row>
    <row r="124" spans="2:65" s="11" customFormat="1" ht="22.5" customHeight="1" x14ac:dyDescent="0.3">
      <c r="B124" s="153"/>
      <c r="C124" s="154"/>
      <c r="D124" s="154"/>
      <c r="E124" s="155" t="s">
        <v>3</v>
      </c>
      <c r="F124" s="239" t="s">
        <v>160</v>
      </c>
      <c r="G124" s="240"/>
      <c r="H124" s="240"/>
      <c r="I124" s="240"/>
      <c r="J124" s="154"/>
      <c r="K124" s="156">
        <v>19.440000000000001</v>
      </c>
      <c r="L124" s="154"/>
      <c r="M124" s="154"/>
      <c r="N124" s="154"/>
      <c r="O124" s="154"/>
      <c r="P124" s="154"/>
      <c r="Q124" s="154"/>
      <c r="R124" s="157"/>
      <c r="T124" s="158"/>
      <c r="U124" s="154"/>
      <c r="V124" s="154"/>
      <c r="W124" s="154"/>
      <c r="X124" s="154"/>
      <c r="Y124" s="154"/>
      <c r="Z124" s="154"/>
      <c r="AA124" s="159"/>
      <c r="AT124" s="160" t="s">
        <v>156</v>
      </c>
      <c r="AU124" s="160" t="s">
        <v>153</v>
      </c>
      <c r="AV124" s="11" t="s">
        <v>152</v>
      </c>
      <c r="AW124" s="11" t="s">
        <v>29</v>
      </c>
      <c r="AX124" s="11" t="s">
        <v>79</v>
      </c>
      <c r="AY124" s="160" t="s">
        <v>147</v>
      </c>
    </row>
    <row r="125" spans="2:65" s="1" customFormat="1" ht="44.25" customHeight="1" x14ac:dyDescent="0.3">
      <c r="B125" s="134"/>
      <c r="C125" s="135" t="s">
        <v>152</v>
      </c>
      <c r="D125" s="135" t="s">
        <v>148</v>
      </c>
      <c r="E125" s="136" t="s">
        <v>180</v>
      </c>
      <c r="F125" s="234" t="s">
        <v>181</v>
      </c>
      <c r="G125" s="222"/>
      <c r="H125" s="222"/>
      <c r="I125" s="222"/>
      <c r="J125" s="137" t="s">
        <v>151</v>
      </c>
      <c r="K125" s="138">
        <v>19.440000000000001</v>
      </c>
      <c r="L125" s="221">
        <v>0</v>
      </c>
      <c r="M125" s="222"/>
      <c r="N125" s="221">
        <f>ROUND(L125*K125,3)</f>
        <v>0</v>
      </c>
      <c r="O125" s="222"/>
      <c r="P125" s="222"/>
      <c r="Q125" s="222"/>
      <c r="R125" s="139"/>
      <c r="T125" s="140" t="s">
        <v>3</v>
      </c>
      <c r="U125" s="39" t="s">
        <v>39</v>
      </c>
      <c r="V125" s="141">
        <v>8.5000000000000006E-2</v>
      </c>
      <c r="W125" s="141">
        <f>V125*K125</f>
        <v>1.6524000000000003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152</v>
      </c>
      <c r="AT125" s="16" t="s">
        <v>148</v>
      </c>
      <c r="AU125" s="16" t="s">
        <v>153</v>
      </c>
      <c r="AY125" s="16" t="s">
        <v>147</v>
      </c>
      <c r="BE125" s="143">
        <f>IF(U125="základná",N125,0)</f>
        <v>0</v>
      </c>
      <c r="BF125" s="143">
        <f>IF(U125="znížená",N125,0)</f>
        <v>0</v>
      </c>
      <c r="BG125" s="143">
        <f>IF(U125="zákl. prenesená",N125,0)</f>
        <v>0</v>
      </c>
      <c r="BH125" s="143">
        <f>IF(U125="zníž. prenesená",N125,0)</f>
        <v>0</v>
      </c>
      <c r="BI125" s="143">
        <f>IF(U125="nulová",N125,0)</f>
        <v>0</v>
      </c>
      <c r="BJ125" s="16" t="s">
        <v>153</v>
      </c>
      <c r="BK125" s="144">
        <f>ROUND(L125*K125,3)</f>
        <v>0</v>
      </c>
      <c r="BL125" s="16" t="s">
        <v>152</v>
      </c>
      <c r="BM125" s="16" t="s">
        <v>1021</v>
      </c>
    </row>
    <row r="126" spans="2:65" s="9" customFormat="1" ht="29.85" customHeight="1" x14ac:dyDescent="0.3">
      <c r="B126" s="123"/>
      <c r="C126" s="124"/>
      <c r="D126" s="133" t="s">
        <v>109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30">
        <f>BK126</f>
        <v>0</v>
      </c>
      <c r="O126" s="231"/>
      <c r="P126" s="231"/>
      <c r="Q126" s="231"/>
      <c r="R126" s="126"/>
      <c r="T126" s="127"/>
      <c r="U126" s="124"/>
      <c r="V126" s="124"/>
      <c r="W126" s="128">
        <f>SUM(W127:W141)</f>
        <v>21.334589999999999</v>
      </c>
      <c r="X126" s="124"/>
      <c r="Y126" s="128">
        <f>SUM(Y127:Y141)</f>
        <v>37.555520399999999</v>
      </c>
      <c r="Z126" s="124"/>
      <c r="AA126" s="129">
        <f>SUM(AA127:AA141)</f>
        <v>0</v>
      </c>
      <c r="AR126" s="130" t="s">
        <v>79</v>
      </c>
      <c r="AT126" s="131" t="s">
        <v>71</v>
      </c>
      <c r="AU126" s="131" t="s">
        <v>79</v>
      </c>
      <c r="AY126" s="130" t="s">
        <v>147</v>
      </c>
      <c r="BK126" s="132">
        <f>SUM(BK127:BK141)</f>
        <v>0</v>
      </c>
    </row>
    <row r="127" spans="2:65" s="1" customFormat="1" ht="22.5" customHeight="1" x14ac:dyDescent="0.3">
      <c r="B127" s="134"/>
      <c r="C127" s="135" t="s">
        <v>173</v>
      </c>
      <c r="D127" s="135" t="s">
        <v>148</v>
      </c>
      <c r="E127" s="136" t="s">
        <v>228</v>
      </c>
      <c r="F127" s="234" t="s">
        <v>229</v>
      </c>
      <c r="G127" s="222"/>
      <c r="H127" s="222"/>
      <c r="I127" s="222"/>
      <c r="J127" s="137" t="s">
        <v>230</v>
      </c>
      <c r="K127" s="138">
        <v>16.2</v>
      </c>
      <c r="L127" s="221">
        <v>0</v>
      </c>
      <c r="M127" s="222"/>
      <c r="N127" s="221">
        <f>ROUND(L127*K127,3)</f>
        <v>0</v>
      </c>
      <c r="O127" s="222"/>
      <c r="P127" s="222"/>
      <c r="Q127" s="222"/>
      <c r="R127" s="139"/>
      <c r="T127" s="140" t="s">
        <v>3</v>
      </c>
      <c r="U127" s="39" t="s">
        <v>39</v>
      </c>
      <c r="V127" s="141">
        <v>0.24199999999999999</v>
      </c>
      <c r="W127" s="141">
        <f>V127*K127</f>
        <v>3.9203999999999999</v>
      </c>
      <c r="X127" s="141">
        <v>0.25195000000000001</v>
      </c>
      <c r="Y127" s="141">
        <f>X127*K127</f>
        <v>4.0815900000000003</v>
      </c>
      <c r="Z127" s="141">
        <v>0</v>
      </c>
      <c r="AA127" s="142">
        <f>Z127*K127</f>
        <v>0</v>
      </c>
      <c r="AR127" s="16" t="s">
        <v>152</v>
      </c>
      <c r="AT127" s="16" t="s">
        <v>148</v>
      </c>
      <c r="AU127" s="16" t="s">
        <v>153</v>
      </c>
      <c r="AY127" s="16" t="s">
        <v>147</v>
      </c>
      <c r="BE127" s="143">
        <f>IF(U127="základná",N127,0)</f>
        <v>0</v>
      </c>
      <c r="BF127" s="143">
        <f>IF(U127="znížená",N127,0)</f>
        <v>0</v>
      </c>
      <c r="BG127" s="143">
        <f>IF(U127="zákl. prenesená",N127,0)</f>
        <v>0</v>
      </c>
      <c r="BH127" s="143">
        <f>IF(U127="zníž. prenesená",N127,0)</f>
        <v>0</v>
      </c>
      <c r="BI127" s="143">
        <f>IF(U127="nulová",N127,0)</f>
        <v>0</v>
      </c>
      <c r="BJ127" s="16" t="s">
        <v>153</v>
      </c>
      <c r="BK127" s="144">
        <f>ROUND(L127*K127,3)</f>
        <v>0</v>
      </c>
      <c r="BL127" s="16" t="s">
        <v>152</v>
      </c>
      <c r="BM127" s="16" t="s">
        <v>1022</v>
      </c>
    </row>
    <row r="128" spans="2:65" s="12" customFormat="1" ht="22.5" customHeight="1" x14ac:dyDescent="0.3">
      <c r="B128" s="161"/>
      <c r="C128" s="162"/>
      <c r="D128" s="162"/>
      <c r="E128" s="163" t="s">
        <v>3</v>
      </c>
      <c r="F128" s="245" t="s">
        <v>956</v>
      </c>
      <c r="G128" s="246"/>
      <c r="H128" s="246"/>
      <c r="I128" s="246"/>
      <c r="J128" s="162"/>
      <c r="K128" s="164" t="s">
        <v>3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156</v>
      </c>
      <c r="AU128" s="168" t="s">
        <v>153</v>
      </c>
      <c r="AV128" s="12" t="s">
        <v>79</v>
      </c>
      <c r="AW128" s="12" t="s">
        <v>29</v>
      </c>
      <c r="AX128" s="12" t="s">
        <v>72</v>
      </c>
      <c r="AY128" s="168" t="s">
        <v>147</v>
      </c>
    </row>
    <row r="129" spans="2:65" s="10" customFormat="1" ht="22.5" customHeight="1" x14ac:dyDescent="0.3">
      <c r="B129" s="145"/>
      <c r="C129" s="146"/>
      <c r="D129" s="146"/>
      <c r="E129" s="147" t="s">
        <v>3</v>
      </c>
      <c r="F129" s="244" t="s">
        <v>1023</v>
      </c>
      <c r="G129" s="238"/>
      <c r="H129" s="238"/>
      <c r="I129" s="238"/>
      <c r="J129" s="146"/>
      <c r="K129" s="148">
        <v>16.2</v>
      </c>
      <c r="L129" s="146"/>
      <c r="M129" s="146"/>
      <c r="N129" s="146"/>
      <c r="O129" s="146"/>
      <c r="P129" s="146"/>
      <c r="Q129" s="146"/>
      <c r="R129" s="149"/>
      <c r="T129" s="150"/>
      <c r="U129" s="146"/>
      <c r="V129" s="146"/>
      <c r="W129" s="146"/>
      <c r="X129" s="146"/>
      <c r="Y129" s="146"/>
      <c r="Z129" s="146"/>
      <c r="AA129" s="151"/>
      <c r="AT129" s="152" t="s">
        <v>156</v>
      </c>
      <c r="AU129" s="152" t="s">
        <v>153</v>
      </c>
      <c r="AV129" s="10" t="s">
        <v>153</v>
      </c>
      <c r="AW129" s="10" t="s">
        <v>29</v>
      </c>
      <c r="AX129" s="10" t="s">
        <v>72</v>
      </c>
      <c r="AY129" s="152" t="s">
        <v>147</v>
      </c>
    </row>
    <row r="130" spans="2:65" s="11" customFormat="1" ht="22.5" customHeight="1" x14ac:dyDescent="0.3">
      <c r="B130" s="153"/>
      <c r="C130" s="154"/>
      <c r="D130" s="154"/>
      <c r="E130" s="155" t="s">
        <v>3</v>
      </c>
      <c r="F130" s="239" t="s">
        <v>160</v>
      </c>
      <c r="G130" s="240"/>
      <c r="H130" s="240"/>
      <c r="I130" s="240"/>
      <c r="J130" s="154"/>
      <c r="K130" s="156">
        <v>16.2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156</v>
      </c>
      <c r="AU130" s="160" t="s">
        <v>153</v>
      </c>
      <c r="AV130" s="11" t="s">
        <v>152</v>
      </c>
      <c r="AW130" s="11" t="s">
        <v>29</v>
      </c>
      <c r="AX130" s="11" t="s">
        <v>79</v>
      </c>
      <c r="AY130" s="160" t="s">
        <v>147</v>
      </c>
    </row>
    <row r="131" spans="2:65" s="1" customFormat="1" ht="31.5" customHeight="1" x14ac:dyDescent="0.3">
      <c r="B131" s="134"/>
      <c r="C131" s="135" t="s">
        <v>179</v>
      </c>
      <c r="D131" s="135" t="s">
        <v>148</v>
      </c>
      <c r="E131" s="136" t="s">
        <v>958</v>
      </c>
      <c r="F131" s="234" t="s">
        <v>959</v>
      </c>
      <c r="G131" s="222"/>
      <c r="H131" s="222"/>
      <c r="I131" s="222"/>
      <c r="J131" s="137" t="s">
        <v>151</v>
      </c>
      <c r="K131" s="138">
        <v>2.4300000000000002</v>
      </c>
      <c r="L131" s="221">
        <v>0</v>
      </c>
      <c r="M131" s="222"/>
      <c r="N131" s="221">
        <f>ROUND(L131*K131,3)</f>
        <v>0</v>
      </c>
      <c r="O131" s="222"/>
      <c r="P131" s="222"/>
      <c r="Q131" s="222"/>
      <c r="R131" s="139"/>
      <c r="T131" s="140" t="s">
        <v>3</v>
      </c>
      <c r="U131" s="39" t="s">
        <v>39</v>
      </c>
      <c r="V131" s="141">
        <v>1.097</v>
      </c>
      <c r="W131" s="141">
        <f>V131*K131</f>
        <v>2.6657100000000002</v>
      </c>
      <c r="X131" s="141">
        <v>2.0699999999999998</v>
      </c>
      <c r="Y131" s="141">
        <f>X131*K131</f>
        <v>5.0301</v>
      </c>
      <c r="Z131" s="141">
        <v>0</v>
      </c>
      <c r="AA131" s="142">
        <f>Z131*K131</f>
        <v>0</v>
      </c>
      <c r="AR131" s="16" t="s">
        <v>152</v>
      </c>
      <c r="AT131" s="16" t="s">
        <v>148</v>
      </c>
      <c r="AU131" s="16" t="s">
        <v>153</v>
      </c>
      <c r="AY131" s="16" t="s">
        <v>147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6" t="s">
        <v>153</v>
      </c>
      <c r="BK131" s="144">
        <f>ROUND(L131*K131,3)</f>
        <v>0</v>
      </c>
      <c r="BL131" s="16" t="s">
        <v>152</v>
      </c>
      <c r="BM131" s="16" t="s">
        <v>1024</v>
      </c>
    </row>
    <row r="132" spans="2:65" s="10" customFormat="1" ht="22.5" customHeight="1" x14ac:dyDescent="0.3">
      <c r="B132" s="145"/>
      <c r="C132" s="146"/>
      <c r="D132" s="146"/>
      <c r="E132" s="147" t="s">
        <v>3</v>
      </c>
      <c r="F132" s="237" t="s">
        <v>1025</v>
      </c>
      <c r="G132" s="238"/>
      <c r="H132" s="238"/>
      <c r="I132" s="238"/>
      <c r="J132" s="146"/>
      <c r="K132" s="148">
        <v>2.4300000000000002</v>
      </c>
      <c r="L132" s="146"/>
      <c r="M132" s="146"/>
      <c r="N132" s="146"/>
      <c r="O132" s="146"/>
      <c r="P132" s="146"/>
      <c r="Q132" s="146"/>
      <c r="R132" s="149"/>
      <c r="T132" s="150"/>
      <c r="U132" s="146"/>
      <c r="V132" s="146"/>
      <c r="W132" s="146"/>
      <c r="X132" s="146"/>
      <c r="Y132" s="146"/>
      <c r="Z132" s="146"/>
      <c r="AA132" s="151"/>
      <c r="AT132" s="152" t="s">
        <v>156</v>
      </c>
      <c r="AU132" s="152" t="s">
        <v>153</v>
      </c>
      <c r="AV132" s="10" t="s">
        <v>153</v>
      </c>
      <c r="AW132" s="10" t="s">
        <v>29</v>
      </c>
      <c r="AX132" s="10" t="s">
        <v>72</v>
      </c>
      <c r="AY132" s="152" t="s">
        <v>147</v>
      </c>
    </row>
    <row r="133" spans="2:65" s="11" customFormat="1" ht="22.5" customHeight="1" x14ac:dyDescent="0.3">
      <c r="B133" s="153"/>
      <c r="C133" s="154"/>
      <c r="D133" s="154"/>
      <c r="E133" s="155" t="s">
        <v>3</v>
      </c>
      <c r="F133" s="239" t="s">
        <v>160</v>
      </c>
      <c r="G133" s="240"/>
      <c r="H133" s="240"/>
      <c r="I133" s="240"/>
      <c r="J133" s="154"/>
      <c r="K133" s="156">
        <v>2.4300000000000002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156</v>
      </c>
      <c r="AU133" s="160" t="s">
        <v>153</v>
      </c>
      <c r="AV133" s="11" t="s">
        <v>152</v>
      </c>
      <c r="AW133" s="11" t="s">
        <v>29</v>
      </c>
      <c r="AX133" s="11" t="s">
        <v>79</v>
      </c>
      <c r="AY133" s="160" t="s">
        <v>147</v>
      </c>
    </row>
    <row r="134" spans="2:65" s="1" customFormat="1" ht="22.5" customHeight="1" x14ac:dyDescent="0.3">
      <c r="B134" s="134"/>
      <c r="C134" s="135" t="s">
        <v>183</v>
      </c>
      <c r="D134" s="135" t="s">
        <v>148</v>
      </c>
      <c r="E134" s="136" t="s">
        <v>962</v>
      </c>
      <c r="F134" s="234" t="s">
        <v>963</v>
      </c>
      <c r="G134" s="222"/>
      <c r="H134" s="222"/>
      <c r="I134" s="222"/>
      <c r="J134" s="137" t="s">
        <v>151</v>
      </c>
      <c r="K134" s="138">
        <v>12.96</v>
      </c>
      <c r="L134" s="221">
        <v>0</v>
      </c>
      <c r="M134" s="222"/>
      <c r="N134" s="221">
        <f>ROUND(L134*K134,3)</f>
        <v>0</v>
      </c>
      <c r="O134" s="222"/>
      <c r="P134" s="222"/>
      <c r="Q134" s="222"/>
      <c r="R134" s="139"/>
      <c r="T134" s="140" t="s">
        <v>3</v>
      </c>
      <c r="U134" s="39" t="s">
        <v>39</v>
      </c>
      <c r="V134" s="141">
        <v>0.58099999999999996</v>
      </c>
      <c r="W134" s="141">
        <f>V134*K134</f>
        <v>7.5297599999999996</v>
      </c>
      <c r="X134" s="141">
        <v>2.19407</v>
      </c>
      <c r="Y134" s="141">
        <f>X134*K134</f>
        <v>28.435147200000003</v>
      </c>
      <c r="Z134" s="141">
        <v>0</v>
      </c>
      <c r="AA134" s="142">
        <f>Z134*K134</f>
        <v>0</v>
      </c>
      <c r="AR134" s="16" t="s">
        <v>152</v>
      </c>
      <c r="AT134" s="16" t="s">
        <v>148</v>
      </c>
      <c r="AU134" s="16" t="s">
        <v>153</v>
      </c>
      <c r="AY134" s="16" t="s">
        <v>147</v>
      </c>
      <c r="BE134" s="143">
        <f>IF(U134="základná",N134,0)</f>
        <v>0</v>
      </c>
      <c r="BF134" s="143">
        <f>IF(U134="znížená",N134,0)</f>
        <v>0</v>
      </c>
      <c r="BG134" s="143">
        <f>IF(U134="zákl. prenesená",N134,0)</f>
        <v>0</v>
      </c>
      <c r="BH134" s="143">
        <f>IF(U134="zníž. prenesená",N134,0)</f>
        <v>0</v>
      </c>
      <c r="BI134" s="143">
        <f>IF(U134="nulová",N134,0)</f>
        <v>0</v>
      </c>
      <c r="BJ134" s="16" t="s">
        <v>153</v>
      </c>
      <c r="BK134" s="144">
        <f>ROUND(L134*K134,3)</f>
        <v>0</v>
      </c>
      <c r="BL134" s="16" t="s">
        <v>152</v>
      </c>
      <c r="BM134" s="16" t="s">
        <v>1026</v>
      </c>
    </row>
    <row r="135" spans="2:65" s="10" customFormat="1" ht="22.5" customHeight="1" x14ac:dyDescent="0.3">
      <c r="B135" s="145"/>
      <c r="C135" s="146"/>
      <c r="D135" s="146"/>
      <c r="E135" s="147" t="s">
        <v>3</v>
      </c>
      <c r="F135" s="237" t="s">
        <v>1027</v>
      </c>
      <c r="G135" s="238"/>
      <c r="H135" s="238"/>
      <c r="I135" s="238"/>
      <c r="J135" s="146"/>
      <c r="K135" s="148">
        <v>12.96</v>
      </c>
      <c r="L135" s="146"/>
      <c r="M135" s="146"/>
      <c r="N135" s="146"/>
      <c r="O135" s="146"/>
      <c r="P135" s="146"/>
      <c r="Q135" s="146"/>
      <c r="R135" s="149"/>
      <c r="T135" s="150"/>
      <c r="U135" s="146"/>
      <c r="V135" s="146"/>
      <c r="W135" s="146"/>
      <c r="X135" s="146"/>
      <c r="Y135" s="146"/>
      <c r="Z135" s="146"/>
      <c r="AA135" s="151"/>
      <c r="AT135" s="152" t="s">
        <v>156</v>
      </c>
      <c r="AU135" s="152" t="s">
        <v>153</v>
      </c>
      <c r="AV135" s="10" t="s">
        <v>153</v>
      </c>
      <c r="AW135" s="10" t="s">
        <v>29</v>
      </c>
      <c r="AX135" s="10" t="s">
        <v>72</v>
      </c>
      <c r="AY135" s="152" t="s">
        <v>147</v>
      </c>
    </row>
    <row r="136" spans="2:65" s="11" customFormat="1" ht="22.5" customHeight="1" x14ac:dyDescent="0.3">
      <c r="B136" s="153"/>
      <c r="C136" s="154"/>
      <c r="D136" s="154"/>
      <c r="E136" s="155" t="s">
        <v>3</v>
      </c>
      <c r="F136" s="239" t="s">
        <v>160</v>
      </c>
      <c r="G136" s="240"/>
      <c r="H136" s="240"/>
      <c r="I136" s="240"/>
      <c r="J136" s="154"/>
      <c r="K136" s="156">
        <v>12.96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156</v>
      </c>
      <c r="AU136" s="160" t="s">
        <v>153</v>
      </c>
      <c r="AV136" s="11" t="s">
        <v>152</v>
      </c>
      <c r="AW136" s="11" t="s">
        <v>29</v>
      </c>
      <c r="AX136" s="11" t="s">
        <v>79</v>
      </c>
      <c r="AY136" s="160" t="s">
        <v>147</v>
      </c>
    </row>
    <row r="137" spans="2:65" s="1" customFormat="1" ht="31.5" customHeight="1" x14ac:dyDescent="0.3">
      <c r="B137" s="134"/>
      <c r="C137" s="135" t="s">
        <v>187</v>
      </c>
      <c r="D137" s="135" t="s">
        <v>148</v>
      </c>
      <c r="E137" s="136" t="s">
        <v>966</v>
      </c>
      <c r="F137" s="234" t="s">
        <v>967</v>
      </c>
      <c r="G137" s="222"/>
      <c r="H137" s="222"/>
      <c r="I137" s="222"/>
      <c r="J137" s="137" t="s">
        <v>196</v>
      </c>
      <c r="K137" s="138">
        <v>12.96</v>
      </c>
      <c r="L137" s="221">
        <v>0</v>
      </c>
      <c r="M137" s="222"/>
      <c r="N137" s="221">
        <f>ROUND(L137*K137,3)</f>
        <v>0</v>
      </c>
      <c r="O137" s="222"/>
      <c r="P137" s="222"/>
      <c r="Q137" s="222"/>
      <c r="R137" s="139"/>
      <c r="T137" s="140" t="s">
        <v>3</v>
      </c>
      <c r="U137" s="39" t="s">
        <v>39</v>
      </c>
      <c r="V137" s="141">
        <v>0.35799999999999998</v>
      </c>
      <c r="W137" s="141">
        <f>V137*K137</f>
        <v>4.6396800000000002</v>
      </c>
      <c r="X137" s="141">
        <v>6.7000000000000002E-4</v>
      </c>
      <c r="Y137" s="141">
        <f>X137*K137</f>
        <v>8.6832000000000003E-3</v>
      </c>
      <c r="Z137" s="141">
        <v>0</v>
      </c>
      <c r="AA137" s="142">
        <f>Z137*K137</f>
        <v>0</v>
      </c>
      <c r="AR137" s="16" t="s">
        <v>152</v>
      </c>
      <c r="AT137" s="16" t="s">
        <v>148</v>
      </c>
      <c r="AU137" s="16" t="s">
        <v>153</v>
      </c>
      <c r="AY137" s="16" t="s">
        <v>147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6" t="s">
        <v>153</v>
      </c>
      <c r="BK137" s="144">
        <f>ROUND(L137*K137,3)</f>
        <v>0</v>
      </c>
      <c r="BL137" s="16" t="s">
        <v>152</v>
      </c>
      <c r="BM137" s="16" t="s">
        <v>1028</v>
      </c>
    </row>
    <row r="138" spans="2:65" s="12" customFormat="1" ht="22.5" customHeight="1" x14ac:dyDescent="0.3">
      <c r="B138" s="161"/>
      <c r="C138" s="162"/>
      <c r="D138" s="162"/>
      <c r="E138" s="163" t="s">
        <v>3</v>
      </c>
      <c r="F138" s="245" t="s">
        <v>969</v>
      </c>
      <c r="G138" s="246"/>
      <c r="H138" s="246"/>
      <c r="I138" s="246"/>
      <c r="J138" s="162"/>
      <c r="K138" s="164" t="s">
        <v>3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156</v>
      </c>
      <c r="AU138" s="168" t="s">
        <v>153</v>
      </c>
      <c r="AV138" s="12" t="s">
        <v>79</v>
      </c>
      <c r="AW138" s="12" t="s">
        <v>29</v>
      </c>
      <c r="AX138" s="12" t="s">
        <v>72</v>
      </c>
      <c r="AY138" s="168" t="s">
        <v>147</v>
      </c>
    </row>
    <row r="139" spans="2:65" s="10" customFormat="1" ht="22.5" customHeight="1" x14ac:dyDescent="0.3">
      <c r="B139" s="145"/>
      <c r="C139" s="146"/>
      <c r="D139" s="146"/>
      <c r="E139" s="147" t="s">
        <v>3</v>
      </c>
      <c r="F139" s="244" t="s">
        <v>1029</v>
      </c>
      <c r="G139" s="238"/>
      <c r="H139" s="238"/>
      <c r="I139" s="238"/>
      <c r="J139" s="146"/>
      <c r="K139" s="148">
        <v>12.96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156</v>
      </c>
      <c r="AU139" s="152" t="s">
        <v>153</v>
      </c>
      <c r="AV139" s="10" t="s">
        <v>153</v>
      </c>
      <c r="AW139" s="10" t="s">
        <v>29</v>
      </c>
      <c r="AX139" s="10" t="s">
        <v>72</v>
      </c>
      <c r="AY139" s="152" t="s">
        <v>147</v>
      </c>
    </row>
    <row r="140" spans="2:65" s="11" customFormat="1" ht="22.5" customHeight="1" x14ac:dyDescent="0.3">
      <c r="B140" s="153"/>
      <c r="C140" s="154"/>
      <c r="D140" s="154"/>
      <c r="E140" s="155" t="s">
        <v>3</v>
      </c>
      <c r="F140" s="239" t="s">
        <v>160</v>
      </c>
      <c r="G140" s="240"/>
      <c r="H140" s="240"/>
      <c r="I140" s="240"/>
      <c r="J140" s="154"/>
      <c r="K140" s="156">
        <v>12.96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156</v>
      </c>
      <c r="AU140" s="160" t="s">
        <v>153</v>
      </c>
      <c r="AV140" s="11" t="s">
        <v>152</v>
      </c>
      <c r="AW140" s="11" t="s">
        <v>29</v>
      </c>
      <c r="AX140" s="11" t="s">
        <v>79</v>
      </c>
      <c r="AY140" s="160" t="s">
        <v>147</v>
      </c>
    </row>
    <row r="141" spans="2:65" s="1" customFormat="1" ht="31.5" customHeight="1" x14ac:dyDescent="0.3">
      <c r="B141" s="134"/>
      <c r="C141" s="135" t="s">
        <v>193</v>
      </c>
      <c r="D141" s="135" t="s">
        <v>148</v>
      </c>
      <c r="E141" s="136" t="s">
        <v>971</v>
      </c>
      <c r="F141" s="234" t="s">
        <v>972</v>
      </c>
      <c r="G141" s="222"/>
      <c r="H141" s="222"/>
      <c r="I141" s="222"/>
      <c r="J141" s="137" t="s">
        <v>196</v>
      </c>
      <c r="K141" s="138">
        <v>12.96</v>
      </c>
      <c r="L141" s="221">
        <v>0</v>
      </c>
      <c r="M141" s="222"/>
      <c r="N141" s="221">
        <f>ROUND(L141*K141,3)</f>
        <v>0</v>
      </c>
      <c r="O141" s="222"/>
      <c r="P141" s="222"/>
      <c r="Q141" s="222"/>
      <c r="R141" s="139"/>
      <c r="T141" s="140" t="s">
        <v>3</v>
      </c>
      <c r="U141" s="39" t="s">
        <v>39</v>
      </c>
      <c r="V141" s="141">
        <v>0.19900000000000001</v>
      </c>
      <c r="W141" s="141">
        <f>V141*K141</f>
        <v>2.5790400000000004</v>
      </c>
      <c r="X141" s="141">
        <v>0</v>
      </c>
      <c r="Y141" s="141">
        <f>X141*K141</f>
        <v>0</v>
      </c>
      <c r="Z141" s="141">
        <v>0</v>
      </c>
      <c r="AA141" s="142">
        <f>Z141*K141</f>
        <v>0</v>
      </c>
      <c r="AR141" s="16" t="s">
        <v>152</v>
      </c>
      <c r="AT141" s="16" t="s">
        <v>148</v>
      </c>
      <c r="AU141" s="16" t="s">
        <v>153</v>
      </c>
      <c r="AY141" s="16" t="s">
        <v>147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6" t="s">
        <v>153</v>
      </c>
      <c r="BK141" s="144">
        <f>ROUND(L141*K141,3)</f>
        <v>0</v>
      </c>
      <c r="BL141" s="16" t="s">
        <v>152</v>
      </c>
      <c r="BM141" s="16" t="s">
        <v>1030</v>
      </c>
    </row>
    <row r="142" spans="2:65" s="9" customFormat="1" ht="29.85" customHeight="1" x14ac:dyDescent="0.3">
      <c r="B142" s="123"/>
      <c r="C142" s="124"/>
      <c r="D142" s="133" t="s">
        <v>110</v>
      </c>
      <c r="E142" s="133"/>
      <c r="F142" s="133"/>
      <c r="G142" s="133"/>
      <c r="H142" s="133"/>
      <c r="I142" s="133"/>
      <c r="J142" s="133"/>
      <c r="K142" s="133"/>
      <c r="L142" s="133"/>
      <c r="M142" s="133"/>
      <c r="N142" s="230">
        <f>BK142</f>
        <v>0</v>
      </c>
      <c r="O142" s="231"/>
      <c r="P142" s="231"/>
      <c r="Q142" s="231"/>
      <c r="R142" s="126"/>
      <c r="T142" s="127"/>
      <c r="U142" s="124"/>
      <c r="V142" s="124"/>
      <c r="W142" s="128">
        <f>SUM(W143:W152)</f>
        <v>64.268324000000007</v>
      </c>
      <c r="X142" s="124"/>
      <c r="Y142" s="128">
        <f>SUM(Y143:Y152)</f>
        <v>17.19672418</v>
      </c>
      <c r="Z142" s="124"/>
      <c r="AA142" s="129">
        <f>SUM(AA143:AA152)</f>
        <v>0</v>
      </c>
      <c r="AR142" s="130" t="s">
        <v>79</v>
      </c>
      <c r="AT142" s="131" t="s">
        <v>71</v>
      </c>
      <c r="AU142" s="131" t="s">
        <v>79</v>
      </c>
      <c r="AY142" s="130" t="s">
        <v>147</v>
      </c>
      <c r="BK142" s="132">
        <f>SUM(BK143:BK152)</f>
        <v>0</v>
      </c>
    </row>
    <row r="143" spans="2:65" s="1" customFormat="1" ht="31.5" customHeight="1" x14ac:dyDescent="0.3">
      <c r="B143" s="134"/>
      <c r="C143" s="135" t="s">
        <v>202</v>
      </c>
      <c r="D143" s="135" t="s">
        <v>148</v>
      </c>
      <c r="E143" s="136" t="s">
        <v>974</v>
      </c>
      <c r="F143" s="234" t="s">
        <v>975</v>
      </c>
      <c r="G143" s="222"/>
      <c r="H143" s="222"/>
      <c r="I143" s="222"/>
      <c r="J143" s="137" t="s">
        <v>151</v>
      </c>
      <c r="K143" s="138">
        <v>6.8040000000000003</v>
      </c>
      <c r="L143" s="221">
        <v>0</v>
      </c>
      <c r="M143" s="222"/>
      <c r="N143" s="221">
        <f>ROUND(L143*K143,3)</f>
        <v>0</v>
      </c>
      <c r="O143" s="222"/>
      <c r="P143" s="222"/>
      <c r="Q143" s="222"/>
      <c r="R143" s="139"/>
      <c r="T143" s="140" t="s">
        <v>3</v>
      </c>
      <c r="U143" s="39" t="s">
        <v>39</v>
      </c>
      <c r="V143" s="141">
        <v>1.016</v>
      </c>
      <c r="W143" s="141">
        <f>V143*K143</f>
        <v>6.9128640000000008</v>
      </c>
      <c r="X143" s="141">
        <v>2.4160200000000001</v>
      </c>
      <c r="Y143" s="141">
        <f>X143*K143</f>
        <v>16.438600080000001</v>
      </c>
      <c r="Z143" s="141">
        <v>0</v>
      </c>
      <c r="AA143" s="142">
        <f>Z143*K143</f>
        <v>0</v>
      </c>
      <c r="AR143" s="16" t="s">
        <v>152</v>
      </c>
      <c r="AT143" s="16" t="s">
        <v>148</v>
      </c>
      <c r="AU143" s="16" t="s">
        <v>153</v>
      </c>
      <c r="AY143" s="16" t="s">
        <v>147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6" t="s">
        <v>153</v>
      </c>
      <c r="BK143" s="144">
        <f>ROUND(L143*K143,3)</f>
        <v>0</v>
      </c>
      <c r="BL143" s="16" t="s">
        <v>152</v>
      </c>
      <c r="BM143" s="16" t="s">
        <v>1031</v>
      </c>
    </row>
    <row r="144" spans="2:65" s="12" customFormat="1" ht="22.5" customHeight="1" x14ac:dyDescent="0.3">
      <c r="B144" s="161"/>
      <c r="C144" s="162"/>
      <c r="D144" s="162"/>
      <c r="E144" s="163" t="s">
        <v>3</v>
      </c>
      <c r="F144" s="245" t="s">
        <v>977</v>
      </c>
      <c r="G144" s="246"/>
      <c r="H144" s="246"/>
      <c r="I144" s="246"/>
      <c r="J144" s="162"/>
      <c r="K144" s="164" t="s">
        <v>3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156</v>
      </c>
      <c r="AU144" s="168" t="s">
        <v>153</v>
      </c>
      <c r="AV144" s="12" t="s">
        <v>79</v>
      </c>
      <c r="AW144" s="12" t="s">
        <v>29</v>
      </c>
      <c r="AX144" s="12" t="s">
        <v>72</v>
      </c>
      <c r="AY144" s="168" t="s">
        <v>147</v>
      </c>
    </row>
    <row r="145" spans="2:65" s="10" customFormat="1" ht="22.5" customHeight="1" x14ac:dyDescent="0.3">
      <c r="B145" s="145"/>
      <c r="C145" s="146"/>
      <c r="D145" s="146"/>
      <c r="E145" s="147" t="s">
        <v>3</v>
      </c>
      <c r="F145" s="244" t="s">
        <v>1032</v>
      </c>
      <c r="G145" s="238"/>
      <c r="H145" s="238"/>
      <c r="I145" s="238"/>
      <c r="J145" s="146"/>
      <c r="K145" s="148">
        <v>6.8040000000000003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156</v>
      </c>
      <c r="AU145" s="152" t="s">
        <v>153</v>
      </c>
      <c r="AV145" s="10" t="s">
        <v>153</v>
      </c>
      <c r="AW145" s="10" t="s">
        <v>29</v>
      </c>
      <c r="AX145" s="10" t="s">
        <v>72</v>
      </c>
      <c r="AY145" s="152" t="s">
        <v>147</v>
      </c>
    </row>
    <row r="146" spans="2:65" s="11" customFormat="1" ht="22.5" customHeight="1" x14ac:dyDescent="0.3">
      <c r="B146" s="153"/>
      <c r="C146" s="154"/>
      <c r="D146" s="154"/>
      <c r="E146" s="155" t="s">
        <v>3</v>
      </c>
      <c r="F146" s="239" t="s">
        <v>160</v>
      </c>
      <c r="G146" s="240"/>
      <c r="H146" s="240"/>
      <c r="I146" s="240"/>
      <c r="J146" s="154"/>
      <c r="K146" s="156">
        <v>6.8040000000000003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156</v>
      </c>
      <c r="AU146" s="160" t="s">
        <v>153</v>
      </c>
      <c r="AV146" s="11" t="s">
        <v>152</v>
      </c>
      <c r="AW146" s="11" t="s">
        <v>29</v>
      </c>
      <c r="AX146" s="11" t="s">
        <v>79</v>
      </c>
      <c r="AY146" s="160" t="s">
        <v>147</v>
      </c>
    </row>
    <row r="147" spans="2:65" s="1" customFormat="1" ht="31.5" customHeight="1" x14ac:dyDescent="0.3">
      <c r="B147" s="134"/>
      <c r="C147" s="135" t="s">
        <v>207</v>
      </c>
      <c r="D147" s="135" t="s">
        <v>148</v>
      </c>
      <c r="E147" s="136" t="s">
        <v>979</v>
      </c>
      <c r="F147" s="234" t="s">
        <v>980</v>
      </c>
      <c r="G147" s="222"/>
      <c r="H147" s="222"/>
      <c r="I147" s="222"/>
      <c r="J147" s="137" t="s">
        <v>196</v>
      </c>
      <c r="K147" s="138">
        <v>45.36</v>
      </c>
      <c r="L147" s="221">
        <v>0</v>
      </c>
      <c r="M147" s="222"/>
      <c r="N147" s="221">
        <f>ROUND(L147*K147,3)</f>
        <v>0</v>
      </c>
      <c r="O147" s="222"/>
      <c r="P147" s="222"/>
      <c r="Q147" s="222"/>
      <c r="R147" s="139"/>
      <c r="T147" s="140" t="s">
        <v>3</v>
      </c>
      <c r="U147" s="39" t="s">
        <v>39</v>
      </c>
      <c r="V147" s="141">
        <v>0.443</v>
      </c>
      <c r="W147" s="141">
        <f>V147*K147</f>
        <v>20.094480000000001</v>
      </c>
      <c r="X147" s="141">
        <v>2.16E-3</v>
      </c>
      <c r="Y147" s="141">
        <f>X147*K147</f>
        <v>9.7977599999999998E-2</v>
      </c>
      <c r="Z147" s="141">
        <v>0</v>
      </c>
      <c r="AA147" s="142">
        <f>Z147*K147</f>
        <v>0</v>
      </c>
      <c r="AR147" s="16" t="s">
        <v>152</v>
      </c>
      <c r="AT147" s="16" t="s">
        <v>148</v>
      </c>
      <c r="AU147" s="16" t="s">
        <v>153</v>
      </c>
      <c r="AY147" s="16" t="s">
        <v>147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6" t="s">
        <v>153</v>
      </c>
      <c r="BK147" s="144">
        <f>ROUND(L147*K147,3)</f>
        <v>0</v>
      </c>
      <c r="BL147" s="16" t="s">
        <v>152</v>
      </c>
      <c r="BM147" s="16" t="s">
        <v>1033</v>
      </c>
    </row>
    <row r="148" spans="2:65" s="12" customFormat="1" ht="22.5" customHeight="1" x14ac:dyDescent="0.3">
      <c r="B148" s="161"/>
      <c r="C148" s="162"/>
      <c r="D148" s="162"/>
      <c r="E148" s="163" t="s">
        <v>3</v>
      </c>
      <c r="F148" s="245" t="s">
        <v>977</v>
      </c>
      <c r="G148" s="246"/>
      <c r="H148" s="246"/>
      <c r="I148" s="246"/>
      <c r="J148" s="162"/>
      <c r="K148" s="164" t="s">
        <v>3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156</v>
      </c>
      <c r="AU148" s="168" t="s">
        <v>153</v>
      </c>
      <c r="AV148" s="12" t="s">
        <v>79</v>
      </c>
      <c r="AW148" s="12" t="s">
        <v>29</v>
      </c>
      <c r="AX148" s="12" t="s">
        <v>72</v>
      </c>
      <c r="AY148" s="168" t="s">
        <v>147</v>
      </c>
    </row>
    <row r="149" spans="2:65" s="10" customFormat="1" ht="22.5" customHeight="1" x14ac:dyDescent="0.3">
      <c r="B149" s="145"/>
      <c r="C149" s="146"/>
      <c r="D149" s="146"/>
      <c r="E149" s="147" t="s">
        <v>3</v>
      </c>
      <c r="F149" s="244" t="s">
        <v>1034</v>
      </c>
      <c r="G149" s="238"/>
      <c r="H149" s="238"/>
      <c r="I149" s="238"/>
      <c r="J149" s="146"/>
      <c r="K149" s="148">
        <v>45.36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156</v>
      </c>
      <c r="AU149" s="152" t="s">
        <v>153</v>
      </c>
      <c r="AV149" s="10" t="s">
        <v>153</v>
      </c>
      <c r="AW149" s="10" t="s">
        <v>29</v>
      </c>
      <c r="AX149" s="10" t="s">
        <v>72</v>
      </c>
      <c r="AY149" s="152" t="s">
        <v>147</v>
      </c>
    </row>
    <row r="150" spans="2:65" s="11" customFormat="1" ht="22.5" customHeight="1" x14ac:dyDescent="0.3">
      <c r="B150" s="153"/>
      <c r="C150" s="154"/>
      <c r="D150" s="154"/>
      <c r="E150" s="155" t="s">
        <v>3</v>
      </c>
      <c r="F150" s="239" t="s">
        <v>160</v>
      </c>
      <c r="G150" s="240"/>
      <c r="H150" s="240"/>
      <c r="I150" s="240"/>
      <c r="J150" s="154"/>
      <c r="K150" s="156">
        <v>45.36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156</v>
      </c>
      <c r="AU150" s="160" t="s">
        <v>153</v>
      </c>
      <c r="AV150" s="11" t="s">
        <v>152</v>
      </c>
      <c r="AW150" s="11" t="s">
        <v>29</v>
      </c>
      <c r="AX150" s="11" t="s">
        <v>79</v>
      </c>
      <c r="AY150" s="160" t="s">
        <v>147</v>
      </c>
    </row>
    <row r="151" spans="2:65" s="1" customFormat="1" ht="31.5" customHeight="1" x14ac:dyDescent="0.3">
      <c r="B151" s="134"/>
      <c r="C151" s="135" t="s">
        <v>211</v>
      </c>
      <c r="D151" s="135" t="s">
        <v>148</v>
      </c>
      <c r="E151" s="136" t="s">
        <v>983</v>
      </c>
      <c r="F151" s="234" t="s">
        <v>984</v>
      </c>
      <c r="G151" s="222"/>
      <c r="H151" s="222"/>
      <c r="I151" s="222"/>
      <c r="J151" s="137" t="s">
        <v>196</v>
      </c>
      <c r="K151" s="138">
        <v>45.36</v>
      </c>
      <c r="L151" s="221">
        <v>0</v>
      </c>
      <c r="M151" s="222"/>
      <c r="N151" s="221">
        <f>ROUND(L151*K151,3)</f>
        <v>0</v>
      </c>
      <c r="O151" s="222"/>
      <c r="P151" s="222"/>
      <c r="Q151" s="222"/>
      <c r="R151" s="139"/>
      <c r="T151" s="140" t="s">
        <v>3</v>
      </c>
      <c r="U151" s="39" t="s">
        <v>39</v>
      </c>
      <c r="V151" s="141">
        <v>0.30845</v>
      </c>
      <c r="W151" s="141">
        <f>V151*K151</f>
        <v>13.991292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16" t="s">
        <v>152</v>
      </c>
      <c r="AT151" s="16" t="s">
        <v>148</v>
      </c>
      <c r="AU151" s="16" t="s">
        <v>153</v>
      </c>
      <c r="AY151" s="16" t="s">
        <v>147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16" t="s">
        <v>153</v>
      </c>
      <c r="BK151" s="144">
        <f>ROUND(L151*K151,3)</f>
        <v>0</v>
      </c>
      <c r="BL151" s="16" t="s">
        <v>152</v>
      </c>
      <c r="BM151" s="16" t="s">
        <v>1035</v>
      </c>
    </row>
    <row r="152" spans="2:65" s="1" customFormat="1" ht="22.5" customHeight="1" x14ac:dyDescent="0.3">
      <c r="B152" s="134"/>
      <c r="C152" s="135" t="s">
        <v>215</v>
      </c>
      <c r="D152" s="135" t="s">
        <v>148</v>
      </c>
      <c r="E152" s="136" t="s">
        <v>986</v>
      </c>
      <c r="F152" s="234" t="s">
        <v>987</v>
      </c>
      <c r="G152" s="222"/>
      <c r="H152" s="222"/>
      <c r="I152" s="222"/>
      <c r="J152" s="137" t="s">
        <v>191</v>
      </c>
      <c r="K152" s="138">
        <v>0.65</v>
      </c>
      <c r="L152" s="221">
        <v>0</v>
      </c>
      <c r="M152" s="222"/>
      <c r="N152" s="221">
        <f>ROUND(L152*K152,3)</f>
        <v>0</v>
      </c>
      <c r="O152" s="222"/>
      <c r="P152" s="222"/>
      <c r="Q152" s="222"/>
      <c r="R152" s="139"/>
      <c r="T152" s="140" t="s">
        <v>3</v>
      </c>
      <c r="U152" s="39" t="s">
        <v>39</v>
      </c>
      <c r="V152" s="141">
        <v>35.799520000000001</v>
      </c>
      <c r="W152" s="141">
        <f>V152*K152</f>
        <v>23.269688000000002</v>
      </c>
      <c r="X152" s="141">
        <v>1.0156099999999999</v>
      </c>
      <c r="Y152" s="141">
        <f>X152*K152</f>
        <v>0.66014649999999997</v>
      </c>
      <c r="Z152" s="141">
        <v>0</v>
      </c>
      <c r="AA152" s="142">
        <f>Z152*K152</f>
        <v>0</v>
      </c>
      <c r="AR152" s="16" t="s">
        <v>152</v>
      </c>
      <c r="AT152" s="16" t="s">
        <v>148</v>
      </c>
      <c r="AU152" s="16" t="s">
        <v>153</v>
      </c>
      <c r="AY152" s="16" t="s">
        <v>147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6" t="s">
        <v>153</v>
      </c>
      <c r="BK152" s="144">
        <f>ROUND(L152*K152,3)</f>
        <v>0</v>
      </c>
      <c r="BL152" s="16" t="s">
        <v>152</v>
      </c>
      <c r="BM152" s="16" t="s">
        <v>1036</v>
      </c>
    </row>
    <row r="153" spans="2:65" s="9" customFormat="1" ht="29.85" customHeight="1" x14ac:dyDescent="0.3">
      <c r="B153" s="123"/>
      <c r="C153" s="124"/>
      <c r="D153" s="133" t="s">
        <v>115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30">
        <f>BK153</f>
        <v>0</v>
      </c>
      <c r="O153" s="231"/>
      <c r="P153" s="231"/>
      <c r="Q153" s="231"/>
      <c r="R153" s="126"/>
      <c r="T153" s="127"/>
      <c r="U153" s="124"/>
      <c r="V153" s="124"/>
      <c r="W153" s="128">
        <f>W154</f>
        <v>18.177664</v>
      </c>
      <c r="X153" s="124"/>
      <c r="Y153" s="128">
        <f>Y154</f>
        <v>0</v>
      </c>
      <c r="Z153" s="124"/>
      <c r="AA153" s="129">
        <f>AA154</f>
        <v>0</v>
      </c>
      <c r="AR153" s="130" t="s">
        <v>79</v>
      </c>
      <c r="AT153" s="131" t="s">
        <v>71</v>
      </c>
      <c r="AU153" s="131" t="s">
        <v>79</v>
      </c>
      <c r="AY153" s="130" t="s">
        <v>147</v>
      </c>
      <c r="BK153" s="132">
        <f>BK154</f>
        <v>0</v>
      </c>
    </row>
    <row r="154" spans="2:65" s="1" customFormat="1" ht="31.5" customHeight="1" x14ac:dyDescent="0.3">
      <c r="B154" s="134"/>
      <c r="C154" s="135" t="s">
        <v>219</v>
      </c>
      <c r="D154" s="135" t="s">
        <v>148</v>
      </c>
      <c r="E154" s="136" t="s">
        <v>989</v>
      </c>
      <c r="F154" s="234" t="s">
        <v>990</v>
      </c>
      <c r="G154" s="222"/>
      <c r="H154" s="222"/>
      <c r="I154" s="222"/>
      <c r="J154" s="137" t="s">
        <v>191</v>
      </c>
      <c r="K154" s="138">
        <v>54.752000000000002</v>
      </c>
      <c r="L154" s="221">
        <v>0</v>
      </c>
      <c r="M154" s="222"/>
      <c r="N154" s="221">
        <f>ROUND(L154*K154,3)</f>
        <v>0</v>
      </c>
      <c r="O154" s="222"/>
      <c r="P154" s="222"/>
      <c r="Q154" s="222"/>
      <c r="R154" s="139"/>
      <c r="T154" s="140" t="s">
        <v>3</v>
      </c>
      <c r="U154" s="173" t="s">
        <v>39</v>
      </c>
      <c r="V154" s="174">
        <v>0.33200000000000002</v>
      </c>
      <c r="W154" s="174">
        <f>V154*K154</f>
        <v>18.177664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6" t="s">
        <v>152</v>
      </c>
      <c r="AT154" s="16" t="s">
        <v>148</v>
      </c>
      <c r="AU154" s="16" t="s">
        <v>153</v>
      </c>
      <c r="AY154" s="16" t="s">
        <v>147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6" t="s">
        <v>153</v>
      </c>
      <c r="BK154" s="144">
        <f>ROUND(L154*K154,3)</f>
        <v>0</v>
      </c>
      <c r="BL154" s="16" t="s">
        <v>152</v>
      </c>
      <c r="BM154" s="16" t="s">
        <v>1037</v>
      </c>
    </row>
    <row r="155" spans="2:65" s="1" customFormat="1" ht="6.95" customHeight="1" x14ac:dyDescent="0.3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</sheetData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45:I145"/>
    <mergeCell ref="F146:I146"/>
    <mergeCell ref="F147:I147"/>
    <mergeCell ref="L147:M147"/>
    <mergeCell ref="N147:Q147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H1:K1"/>
    <mergeCell ref="S2:AC2"/>
    <mergeCell ref="F154:I154"/>
    <mergeCell ref="L154:M154"/>
    <mergeCell ref="N154:Q154"/>
    <mergeCell ref="N114:Q114"/>
    <mergeCell ref="N115:Q115"/>
    <mergeCell ref="N116:Q116"/>
    <mergeCell ref="N126:Q126"/>
    <mergeCell ref="N142:Q142"/>
    <mergeCell ref="N153:Q153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43:I143"/>
    <mergeCell ref="L143:M143"/>
    <mergeCell ref="N143:Q143"/>
    <mergeCell ref="F144:I14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>
      <pane ySplit="1" topLeftCell="A73" activePane="bottomLeft" state="frozen"/>
      <selection pane="bottomLeft" activeCell="L157" sqref="L15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1086</v>
      </c>
      <c r="G1" s="178"/>
      <c r="H1" s="218" t="s">
        <v>1087</v>
      </c>
      <c r="I1" s="218"/>
      <c r="J1" s="218"/>
      <c r="K1" s="218"/>
      <c r="L1" s="178" t="s">
        <v>1088</v>
      </c>
      <c r="M1" s="180"/>
      <c r="N1" s="180"/>
      <c r="O1" s="181" t="s">
        <v>96</v>
      </c>
      <c r="P1" s="180"/>
      <c r="Q1" s="180"/>
      <c r="R1" s="180"/>
      <c r="S1" s="178" t="s">
        <v>1089</v>
      </c>
      <c r="T1" s="178"/>
      <c r="U1" s="182"/>
      <c r="V1" s="1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8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6" t="s">
        <v>89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72</v>
      </c>
    </row>
    <row r="4" spans="1:66" ht="36.950000000000003" customHeight="1" x14ac:dyDescent="0.3">
      <c r="B4" s="20"/>
      <c r="C4" s="208" t="s">
        <v>97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7" t="s">
        <v>13</v>
      </c>
      <c r="E6" s="21"/>
      <c r="F6" s="248" t="str">
        <f>'Rekapitulácia stavby'!K6</f>
        <v>Modernizácia budovy označenej súpisným číslom 52 a výstavba detského a workout ihriska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1"/>
      <c r="R6" s="22"/>
    </row>
    <row r="7" spans="1:66" s="1" customFormat="1" ht="32.85" customHeight="1" x14ac:dyDescent="0.3">
      <c r="B7" s="30"/>
      <c r="C7" s="31"/>
      <c r="D7" s="26" t="s">
        <v>98</v>
      </c>
      <c r="E7" s="31"/>
      <c r="F7" s="216" t="s">
        <v>1038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1"/>
      <c r="R7" s="32"/>
    </row>
    <row r="8" spans="1:66" s="1" customFormat="1" ht="14.45" customHeight="1" x14ac:dyDescent="0.3">
      <c r="B8" s="30"/>
      <c r="C8" s="31"/>
      <c r="D8" s="27" t="s">
        <v>15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16</v>
      </c>
      <c r="N8" s="31"/>
      <c r="O8" s="25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7" t="s">
        <v>17</v>
      </c>
      <c r="E9" s="31"/>
      <c r="F9" s="25" t="s">
        <v>18</v>
      </c>
      <c r="G9" s="31"/>
      <c r="H9" s="31"/>
      <c r="I9" s="31"/>
      <c r="J9" s="31"/>
      <c r="K9" s="31"/>
      <c r="L9" s="31"/>
      <c r="M9" s="27" t="s">
        <v>19</v>
      </c>
      <c r="N9" s="31"/>
      <c r="O9" s="249">
        <f>'Rekapitulácia stavby'!AN8</f>
        <v>0</v>
      </c>
      <c r="P9" s="187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7" t="s">
        <v>20</v>
      </c>
      <c r="E11" s="31"/>
      <c r="F11" s="31"/>
      <c r="G11" s="31"/>
      <c r="H11" s="31"/>
      <c r="I11" s="31"/>
      <c r="J11" s="31"/>
      <c r="K11" s="31"/>
      <c r="L11" s="31"/>
      <c r="M11" s="27" t="s">
        <v>21</v>
      </c>
      <c r="N11" s="31"/>
      <c r="O11" s="215" t="s">
        <v>3</v>
      </c>
      <c r="P11" s="187"/>
      <c r="Q11" s="31"/>
      <c r="R11" s="32"/>
    </row>
    <row r="12" spans="1:66" s="1" customFormat="1" ht="18" customHeight="1" x14ac:dyDescent="0.3">
      <c r="B12" s="30"/>
      <c r="C12" s="31"/>
      <c r="D12" s="31"/>
      <c r="E12" s="25" t="s">
        <v>22</v>
      </c>
      <c r="F12" s="31"/>
      <c r="G12" s="31"/>
      <c r="H12" s="31"/>
      <c r="I12" s="31"/>
      <c r="J12" s="31"/>
      <c r="K12" s="31"/>
      <c r="L12" s="31"/>
      <c r="M12" s="27" t="s">
        <v>23</v>
      </c>
      <c r="N12" s="31"/>
      <c r="O12" s="215" t="s">
        <v>3</v>
      </c>
      <c r="P12" s="187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7" t="s">
        <v>24</v>
      </c>
      <c r="E14" s="31"/>
      <c r="F14" s="31"/>
      <c r="G14" s="31"/>
      <c r="H14" s="31"/>
      <c r="I14" s="31"/>
      <c r="J14" s="31"/>
      <c r="K14" s="31"/>
      <c r="L14" s="31"/>
      <c r="M14" s="27" t="s">
        <v>21</v>
      </c>
      <c r="N14" s="31"/>
      <c r="O14" s="215" t="str">
        <f>IF('Rekapitulácia stavby'!AN13="","",'Rekapitulácia stavby'!AN13)</f>
        <v/>
      </c>
      <c r="P14" s="187"/>
      <c r="Q14" s="31"/>
      <c r="R14" s="32"/>
    </row>
    <row r="15" spans="1:66" s="1" customFormat="1" ht="18" customHeight="1" x14ac:dyDescent="0.3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23</v>
      </c>
      <c r="N15" s="31"/>
      <c r="O15" s="215" t="str">
        <f>IF('Rekapitulácia stavby'!AN14="","",'Rekapitulácia stavby'!AN14)</f>
        <v/>
      </c>
      <c r="P15" s="187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7" t="s">
        <v>25</v>
      </c>
      <c r="E17" s="31"/>
      <c r="F17" s="31"/>
      <c r="G17" s="31"/>
      <c r="H17" s="31"/>
      <c r="I17" s="31"/>
      <c r="J17" s="31"/>
      <c r="K17" s="31"/>
      <c r="L17" s="31"/>
      <c r="M17" s="27" t="s">
        <v>21</v>
      </c>
      <c r="N17" s="31"/>
      <c r="O17" s="215" t="s">
        <v>26</v>
      </c>
      <c r="P17" s="187"/>
      <c r="Q17" s="31"/>
      <c r="R17" s="32"/>
    </row>
    <row r="18" spans="2:18" s="1" customFormat="1" ht="18" customHeight="1" x14ac:dyDescent="0.3">
      <c r="B18" s="30"/>
      <c r="C18" s="31"/>
      <c r="D18" s="31"/>
      <c r="E18" s="25" t="s">
        <v>27</v>
      </c>
      <c r="F18" s="31"/>
      <c r="G18" s="31"/>
      <c r="H18" s="31"/>
      <c r="I18" s="31"/>
      <c r="J18" s="31"/>
      <c r="K18" s="31"/>
      <c r="L18" s="31"/>
      <c r="M18" s="27" t="s">
        <v>23</v>
      </c>
      <c r="N18" s="31"/>
      <c r="O18" s="215" t="s">
        <v>28</v>
      </c>
      <c r="P18" s="187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21</v>
      </c>
      <c r="N20" s="31"/>
      <c r="O20" s="215" t="str">
        <f>IF('Rekapitulácia stavby'!AN19="","",'Rekapitulácia stavby'!AN19)</f>
        <v/>
      </c>
      <c r="P20" s="187"/>
      <c r="Q20" s="31"/>
      <c r="R20" s="32"/>
    </row>
    <row r="21" spans="2:18" s="1" customFormat="1" ht="18" customHeight="1" x14ac:dyDescent="0.3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23</v>
      </c>
      <c r="N21" s="31"/>
      <c r="O21" s="215" t="str">
        <f>IF('Rekapitulácia stavby'!AN20="","",'Rekapitulácia stavby'!AN20)</f>
        <v/>
      </c>
      <c r="P21" s="187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7" t="s">
        <v>3</v>
      </c>
      <c r="F24" s="187"/>
      <c r="G24" s="187"/>
      <c r="H24" s="187"/>
      <c r="I24" s="187"/>
      <c r="J24" s="187"/>
      <c r="K24" s="187"/>
      <c r="L24" s="187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99" t="s">
        <v>100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187"/>
      <c r="O27" s="187"/>
      <c r="P27" s="187"/>
      <c r="Q27" s="31"/>
      <c r="R27" s="32"/>
    </row>
    <row r="28" spans="2:18" s="1" customFormat="1" ht="14.45" customHeight="1" x14ac:dyDescent="0.3">
      <c r="B28" s="30"/>
      <c r="C28" s="31"/>
      <c r="D28" s="29" t="s">
        <v>101</v>
      </c>
      <c r="E28" s="31"/>
      <c r="F28" s="31"/>
      <c r="G28" s="31"/>
      <c r="H28" s="31"/>
      <c r="I28" s="31"/>
      <c r="J28" s="31"/>
      <c r="K28" s="31"/>
      <c r="L28" s="31"/>
      <c r="M28" s="194">
        <f>N95</f>
        <v>0</v>
      </c>
      <c r="N28" s="187"/>
      <c r="O28" s="187"/>
      <c r="P28" s="187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0" t="s">
        <v>35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7"/>
      <c r="O30" s="187"/>
      <c r="P30" s="187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1" t="s">
        <v>38</v>
      </c>
      <c r="H32" s="261">
        <f>ROUND((SUM(BE95:BE96)+SUM(BE114:BE154)), 2)</f>
        <v>0</v>
      </c>
      <c r="I32" s="187"/>
      <c r="J32" s="187"/>
      <c r="K32" s="31"/>
      <c r="L32" s="31"/>
      <c r="M32" s="261">
        <f>ROUND(ROUND((SUM(BE95:BE96)+SUM(BE114:BE154)), 2)*F32, 2)</f>
        <v>0</v>
      </c>
      <c r="N32" s="187"/>
      <c r="O32" s="187"/>
      <c r="P32" s="187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1" t="s">
        <v>38</v>
      </c>
      <c r="H33" s="261">
        <f>ROUND((SUM(BF95:BF96)+SUM(BF114:BF154)), 2)</f>
        <v>0</v>
      </c>
      <c r="I33" s="187"/>
      <c r="J33" s="187"/>
      <c r="K33" s="31"/>
      <c r="L33" s="31"/>
      <c r="M33" s="261">
        <f>ROUND(ROUND((SUM(BF95:BF96)+SUM(BF114:BF154)), 2)*F33, 2)</f>
        <v>0</v>
      </c>
      <c r="N33" s="187"/>
      <c r="O33" s="187"/>
      <c r="P33" s="187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1" t="s">
        <v>38</v>
      </c>
      <c r="H34" s="261">
        <f>ROUND((SUM(BG95:BG96)+SUM(BG114:BG154)), 2)</f>
        <v>0</v>
      </c>
      <c r="I34" s="187"/>
      <c r="J34" s="187"/>
      <c r="K34" s="31"/>
      <c r="L34" s="31"/>
      <c r="M34" s="261">
        <v>0</v>
      </c>
      <c r="N34" s="187"/>
      <c r="O34" s="187"/>
      <c r="P34" s="187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1" t="s">
        <v>38</v>
      </c>
      <c r="H35" s="261">
        <f>ROUND((SUM(BH95:BH96)+SUM(BH114:BH154)), 2)</f>
        <v>0</v>
      </c>
      <c r="I35" s="187"/>
      <c r="J35" s="187"/>
      <c r="K35" s="31"/>
      <c r="L35" s="31"/>
      <c r="M35" s="261">
        <v>0</v>
      </c>
      <c r="N35" s="187"/>
      <c r="O35" s="187"/>
      <c r="P35" s="187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1" t="s">
        <v>38</v>
      </c>
      <c r="H36" s="261">
        <f>ROUND((SUM(BI95:BI96)+SUM(BI114:BI154)), 2)</f>
        <v>0</v>
      </c>
      <c r="I36" s="187"/>
      <c r="J36" s="187"/>
      <c r="K36" s="31"/>
      <c r="L36" s="31"/>
      <c r="M36" s="261">
        <v>0</v>
      </c>
      <c r="N36" s="187"/>
      <c r="O36" s="187"/>
      <c r="P36" s="187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98"/>
      <c r="D38" s="102" t="s">
        <v>43</v>
      </c>
      <c r="E38" s="70"/>
      <c r="F38" s="70"/>
      <c r="G38" s="103" t="s">
        <v>44</v>
      </c>
      <c r="H38" s="104" t="s">
        <v>45</v>
      </c>
      <c r="I38" s="70"/>
      <c r="J38" s="70"/>
      <c r="K38" s="70"/>
      <c r="L38" s="262">
        <f>SUM(M30:M36)</f>
        <v>0</v>
      </c>
      <c r="M38" s="201"/>
      <c r="N38" s="201"/>
      <c r="O38" s="201"/>
      <c r="P38" s="203"/>
      <c r="Q38" s="98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8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7" t="s">
        <v>13</v>
      </c>
      <c r="D78" s="31"/>
      <c r="E78" s="31"/>
      <c r="F78" s="248" t="str">
        <f>F6</f>
        <v>Modernizácia budovy označenej súpisným číslom 52 a výstavba detského a workout ihriska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1"/>
      <c r="R78" s="32"/>
    </row>
    <row r="79" spans="2:18" s="1" customFormat="1" ht="36.950000000000003" customHeight="1" x14ac:dyDescent="0.3">
      <c r="B79" s="30"/>
      <c r="C79" s="64" t="s">
        <v>98</v>
      </c>
      <c r="D79" s="31"/>
      <c r="E79" s="31"/>
      <c r="F79" s="209" t="str">
        <f>F7</f>
        <v>SO 05 - Oporný múr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7" t="s">
        <v>17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19</v>
      </c>
      <c r="L81" s="31"/>
      <c r="M81" s="249">
        <f>IF(O9="","",O9)</f>
        <v>0</v>
      </c>
      <c r="N81" s="187"/>
      <c r="O81" s="187"/>
      <c r="P81" s="187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7" t="s">
        <v>20</v>
      </c>
      <c r="D83" s="31"/>
      <c r="E83" s="31"/>
      <c r="F83" s="25" t="str">
        <f>E12</f>
        <v>Obec Valaská Dubová</v>
      </c>
      <c r="G83" s="31"/>
      <c r="H83" s="31"/>
      <c r="I83" s="31"/>
      <c r="J83" s="31"/>
      <c r="K83" s="27" t="s">
        <v>25</v>
      </c>
      <c r="L83" s="31"/>
      <c r="M83" s="215" t="str">
        <f>E18</f>
        <v>VIZUALDK projekt, s.r.o.</v>
      </c>
      <c r="N83" s="187"/>
      <c r="O83" s="187"/>
      <c r="P83" s="187"/>
      <c r="Q83" s="187"/>
      <c r="R83" s="32"/>
    </row>
    <row r="84" spans="2:47" s="1" customFormat="1" ht="14.45" customHeight="1" x14ac:dyDescent="0.3">
      <c r="B84" s="30"/>
      <c r="C84" s="27" t="s">
        <v>24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215" t="str">
        <f>E21</f>
        <v xml:space="preserve"> </v>
      </c>
      <c r="N84" s="187"/>
      <c r="O84" s="187"/>
      <c r="P84" s="187"/>
      <c r="Q84" s="187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60" t="s">
        <v>103</v>
      </c>
      <c r="D86" s="259"/>
      <c r="E86" s="259"/>
      <c r="F86" s="259"/>
      <c r="G86" s="259"/>
      <c r="H86" s="98"/>
      <c r="I86" s="98"/>
      <c r="J86" s="98"/>
      <c r="K86" s="98"/>
      <c r="L86" s="98"/>
      <c r="M86" s="98"/>
      <c r="N86" s="260" t="s">
        <v>104</v>
      </c>
      <c r="O86" s="187"/>
      <c r="P86" s="187"/>
      <c r="Q86" s="187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05" t="s">
        <v>105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6">
        <f>N114</f>
        <v>0</v>
      </c>
      <c r="O88" s="187"/>
      <c r="P88" s="187"/>
      <c r="Q88" s="187"/>
      <c r="R88" s="32"/>
      <c r="AU88" s="16" t="s">
        <v>106</v>
      </c>
    </row>
    <row r="89" spans="2:47" s="6" customFormat="1" ht="24.95" customHeight="1" x14ac:dyDescent="0.3">
      <c r="B89" s="106"/>
      <c r="C89" s="107"/>
      <c r="D89" s="108" t="s">
        <v>107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56">
        <f>N115</f>
        <v>0</v>
      </c>
      <c r="O89" s="257"/>
      <c r="P89" s="257"/>
      <c r="Q89" s="257"/>
      <c r="R89" s="109"/>
    </row>
    <row r="90" spans="2:47" s="7" customFormat="1" ht="19.899999999999999" customHeight="1" x14ac:dyDescent="0.3">
      <c r="B90" s="110"/>
      <c r="C90" s="111"/>
      <c r="D90" s="112" t="s">
        <v>108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54">
        <f>N116</f>
        <v>0</v>
      </c>
      <c r="O90" s="255"/>
      <c r="P90" s="255"/>
      <c r="Q90" s="255"/>
      <c r="R90" s="113"/>
    </row>
    <row r="91" spans="2:47" s="7" customFormat="1" ht="19.899999999999999" customHeight="1" x14ac:dyDescent="0.3">
      <c r="B91" s="110"/>
      <c r="C91" s="111"/>
      <c r="D91" s="112" t="s">
        <v>109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54">
        <f>N126</f>
        <v>0</v>
      </c>
      <c r="O91" s="255"/>
      <c r="P91" s="255"/>
      <c r="Q91" s="255"/>
      <c r="R91" s="113"/>
    </row>
    <row r="92" spans="2:47" s="7" customFormat="1" ht="19.899999999999999" customHeight="1" x14ac:dyDescent="0.3">
      <c r="B92" s="110"/>
      <c r="C92" s="111"/>
      <c r="D92" s="112" t="s">
        <v>110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54">
        <f>N142</f>
        <v>0</v>
      </c>
      <c r="O92" s="255"/>
      <c r="P92" s="255"/>
      <c r="Q92" s="255"/>
      <c r="R92" s="113"/>
    </row>
    <row r="93" spans="2:47" s="7" customFormat="1" ht="19.899999999999999" customHeight="1" x14ac:dyDescent="0.3">
      <c r="B93" s="110"/>
      <c r="C93" s="111"/>
      <c r="D93" s="112" t="s">
        <v>115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54">
        <f>N153</f>
        <v>0</v>
      </c>
      <c r="O93" s="255"/>
      <c r="P93" s="255"/>
      <c r="Q93" s="255"/>
      <c r="R93" s="113"/>
    </row>
    <row r="94" spans="2:47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47" s="1" customFormat="1" ht="29.25" customHeight="1" x14ac:dyDescent="0.3">
      <c r="B95" s="30"/>
      <c r="C95" s="105" t="s">
        <v>132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8">
        <v>0</v>
      </c>
      <c r="O95" s="187"/>
      <c r="P95" s="187"/>
      <c r="Q95" s="187"/>
      <c r="R95" s="32"/>
      <c r="T95" s="114"/>
      <c r="U95" s="115" t="s">
        <v>36</v>
      </c>
    </row>
    <row r="96" spans="2:47" s="1" customFormat="1" ht="18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 x14ac:dyDescent="0.3">
      <c r="B97" s="30"/>
      <c r="C97" s="97" t="s">
        <v>95</v>
      </c>
      <c r="D97" s="98"/>
      <c r="E97" s="98"/>
      <c r="F97" s="98"/>
      <c r="G97" s="98"/>
      <c r="H97" s="98"/>
      <c r="I97" s="98"/>
      <c r="J97" s="98"/>
      <c r="K97" s="98"/>
      <c r="L97" s="198">
        <f>ROUND(SUM(N88+N95),2)</f>
        <v>0</v>
      </c>
      <c r="M97" s="259"/>
      <c r="N97" s="259"/>
      <c r="O97" s="259"/>
      <c r="P97" s="259"/>
      <c r="Q97" s="259"/>
      <c r="R97" s="32"/>
    </row>
    <row r="98" spans="2:18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 x14ac:dyDescent="0.3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0000000000003" customHeight="1" x14ac:dyDescent="0.3">
      <c r="B103" s="30"/>
      <c r="C103" s="208" t="s">
        <v>133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32"/>
    </row>
    <row r="104" spans="2:18" s="1" customFormat="1" ht="6.95" customHeigh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 x14ac:dyDescent="0.3">
      <c r="B105" s="30"/>
      <c r="C105" s="27" t="s">
        <v>13</v>
      </c>
      <c r="D105" s="31"/>
      <c r="E105" s="31"/>
      <c r="F105" s="248" t="str">
        <f>F6</f>
        <v>Modernizácia budovy označenej súpisným číslom 52 a výstavba detského a workout ihriska</v>
      </c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31"/>
      <c r="R105" s="32"/>
    </row>
    <row r="106" spans="2:18" s="1" customFormat="1" ht="36.950000000000003" customHeight="1" x14ac:dyDescent="0.3">
      <c r="B106" s="30"/>
      <c r="C106" s="64" t="s">
        <v>98</v>
      </c>
      <c r="D106" s="31"/>
      <c r="E106" s="31"/>
      <c r="F106" s="209" t="str">
        <f>F7</f>
        <v>SO 05 - Oporný múr</v>
      </c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31"/>
      <c r="R106" s="32"/>
    </row>
    <row r="107" spans="2:18" s="1" customFormat="1" ht="6.95" customHeight="1" x14ac:dyDescent="0.3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 x14ac:dyDescent="0.3">
      <c r="B108" s="30"/>
      <c r="C108" s="27" t="s">
        <v>17</v>
      </c>
      <c r="D108" s="31"/>
      <c r="E108" s="31"/>
      <c r="F108" s="25" t="str">
        <f>F9</f>
        <v xml:space="preserve"> </v>
      </c>
      <c r="G108" s="31"/>
      <c r="H108" s="31"/>
      <c r="I108" s="31"/>
      <c r="J108" s="31"/>
      <c r="K108" s="27" t="s">
        <v>19</v>
      </c>
      <c r="L108" s="31"/>
      <c r="M108" s="249">
        <f>IF(O9="","",O9)</f>
        <v>0</v>
      </c>
      <c r="N108" s="187"/>
      <c r="O108" s="187"/>
      <c r="P108" s="187"/>
      <c r="Q108" s="31"/>
      <c r="R108" s="32"/>
    </row>
    <row r="109" spans="2:18" s="1" customFormat="1" ht="6.9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 x14ac:dyDescent="0.3">
      <c r="B110" s="30"/>
      <c r="C110" s="27" t="s">
        <v>20</v>
      </c>
      <c r="D110" s="31"/>
      <c r="E110" s="31"/>
      <c r="F110" s="25" t="str">
        <f>E12</f>
        <v>Obec Valaská Dubová</v>
      </c>
      <c r="G110" s="31"/>
      <c r="H110" s="31"/>
      <c r="I110" s="31"/>
      <c r="J110" s="31"/>
      <c r="K110" s="27" t="s">
        <v>25</v>
      </c>
      <c r="L110" s="31"/>
      <c r="M110" s="215" t="str">
        <f>E18</f>
        <v>VIZUALDK projekt, s.r.o.</v>
      </c>
      <c r="N110" s="187"/>
      <c r="O110" s="187"/>
      <c r="P110" s="187"/>
      <c r="Q110" s="187"/>
      <c r="R110" s="32"/>
    </row>
    <row r="111" spans="2:18" s="1" customFormat="1" ht="14.45" customHeight="1" x14ac:dyDescent="0.3">
      <c r="B111" s="30"/>
      <c r="C111" s="27" t="s">
        <v>24</v>
      </c>
      <c r="D111" s="31"/>
      <c r="E111" s="31"/>
      <c r="F111" s="25" t="str">
        <f>IF(E15="","",E15)</f>
        <v xml:space="preserve"> </v>
      </c>
      <c r="G111" s="31"/>
      <c r="H111" s="31"/>
      <c r="I111" s="31"/>
      <c r="J111" s="31"/>
      <c r="K111" s="27" t="s">
        <v>31</v>
      </c>
      <c r="L111" s="31"/>
      <c r="M111" s="215" t="str">
        <f>E21</f>
        <v xml:space="preserve"> </v>
      </c>
      <c r="N111" s="187"/>
      <c r="O111" s="187"/>
      <c r="P111" s="187"/>
      <c r="Q111" s="187"/>
      <c r="R111" s="32"/>
    </row>
    <row r="112" spans="2:18" s="1" customFormat="1" ht="10.3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8" customFormat="1" ht="29.25" customHeight="1" x14ac:dyDescent="0.3">
      <c r="B113" s="116"/>
      <c r="C113" s="117" t="s">
        <v>134</v>
      </c>
      <c r="D113" s="118" t="s">
        <v>135</v>
      </c>
      <c r="E113" s="118" t="s">
        <v>54</v>
      </c>
      <c r="F113" s="250" t="s">
        <v>136</v>
      </c>
      <c r="G113" s="251"/>
      <c r="H113" s="251"/>
      <c r="I113" s="251"/>
      <c r="J113" s="118" t="s">
        <v>137</v>
      </c>
      <c r="K113" s="118" t="s">
        <v>138</v>
      </c>
      <c r="L113" s="252" t="s">
        <v>139</v>
      </c>
      <c r="M113" s="251"/>
      <c r="N113" s="250" t="s">
        <v>104</v>
      </c>
      <c r="O113" s="251"/>
      <c r="P113" s="251"/>
      <c r="Q113" s="253"/>
      <c r="R113" s="119"/>
      <c r="T113" s="71" t="s">
        <v>140</v>
      </c>
      <c r="U113" s="72" t="s">
        <v>36</v>
      </c>
      <c r="V113" s="72" t="s">
        <v>141</v>
      </c>
      <c r="W113" s="72" t="s">
        <v>142</v>
      </c>
      <c r="X113" s="72" t="s">
        <v>143</v>
      </c>
      <c r="Y113" s="72" t="s">
        <v>144</v>
      </c>
      <c r="Z113" s="72" t="s">
        <v>145</v>
      </c>
      <c r="AA113" s="73" t="s">
        <v>146</v>
      </c>
    </row>
    <row r="114" spans="2:65" s="1" customFormat="1" ht="29.25" customHeight="1" x14ac:dyDescent="0.35">
      <c r="B114" s="30"/>
      <c r="C114" s="75" t="s">
        <v>100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24">
        <f>BK114</f>
        <v>0</v>
      </c>
      <c r="O114" s="225"/>
      <c r="P114" s="225"/>
      <c r="Q114" s="225"/>
      <c r="R114" s="32"/>
      <c r="T114" s="74"/>
      <c r="U114" s="46"/>
      <c r="V114" s="46"/>
      <c r="W114" s="120">
        <f>W115</f>
        <v>30.719922</v>
      </c>
      <c r="X114" s="46"/>
      <c r="Y114" s="120">
        <f>Y115</f>
        <v>9.731921100000001</v>
      </c>
      <c r="Z114" s="46"/>
      <c r="AA114" s="121">
        <f>AA115</f>
        <v>0</v>
      </c>
      <c r="AT114" s="16" t="s">
        <v>71</v>
      </c>
      <c r="AU114" s="16" t="s">
        <v>106</v>
      </c>
      <c r="BK114" s="122">
        <f>BK115</f>
        <v>0</v>
      </c>
    </row>
    <row r="115" spans="2:65" s="9" customFormat="1" ht="37.35" customHeight="1" x14ac:dyDescent="0.35">
      <c r="B115" s="123"/>
      <c r="C115" s="124"/>
      <c r="D115" s="125" t="s">
        <v>107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26">
        <f>BK115</f>
        <v>0</v>
      </c>
      <c r="O115" s="227"/>
      <c r="P115" s="227"/>
      <c r="Q115" s="227"/>
      <c r="R115" s="126"/>
      <c r="T115" s="127"/>
      <c r="U115" s="124"/>
      <c r="V115" s="124"/>
      <c r="W115" s="128">
        <f>W116+W126+W142+W153</f>
        <v>30.719922</v>
      </c>
      <c r="X115" s="124"/>
      <c r="Y115" s="128">
        <f>Y116+Y126+Y142+Y153</f>
        <v>9.731921100000001</v>
      </c>
      <c r="Z115" s="124"/>
      <c r="AA115" s="129">
        <f>AA116+AA126+AA142+AA153</f>
        <v>0</v>
      </c>
      <c r="AR115" s="130" t="s">
        <v>79</v>
      </c>
      <c r="AT115" s="131" t="s">
        <v>71</v>
      </c>
      <c r="AU115" s="131" t="s">
        <v>72</v>
      </c>
      <c r="AY115" s="130" t="s">
        <v>147</v>
      </c>
      <c r="BK115" s="132">
        <f>BK116+BK126+BK142+BK153</f>
        <v>0</v>
      </c>
    </row>
    <row r="116" spans="2:65" s="9" customFormat="1" ht="19.899999999999999" customHeight="1" x14ac:dyDescent="0.3">
      <c r="B116" s="123"/>
      <c r="C116" s="124"/>
      <c r="D116" s="133" t="s">
        <v>108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8">
        <f>BK116</f>
        <v>0</v>
      </c>
      <c r="O116" s="229"/>
      <c r="P116" s="229"/>
      <c r="Q116" s="229"/>
      <c r="R116" s="126"/>
      <c r="T116" s="127"/>
      <c r="U116" s="124"/>
      <c r="V116" s="124"/>
      <c r="W116" s="128">
        <f>SUM(W117:W125)</f>
        <v>11.660399999999999</v>
      </c>
      <c r="X116" s="124"/>
      <c r="Y116" s="128">
        <f>SUM(Y117:Y125)</f>
        <v>0</v>
      </c>
      <c r="Z116" s="124"/>
      <c r="AA116" s="129">
        <f>SUM(AA117:AA125)</f>
        <v>0</v>
      </c>
      <c r="AR116" s="130" t="s">
        <v>79</v>
      </c>
      <c r="AT116" s="131" t="s">
        <v>71</v>
      </c>
      <c r="AU116" s="131" t="s">
        <v>79</v>
      </c>
      <c r="AY116" s="130" t="s">
        <v>147</v>
      </c>
      <c r="BK116" s="132">
        <f>SUM(BK117:BK125)</f>
        <v>0</v>
      </c>
    </row>
    <row r="117" spans="2:65" s="1" customFormat="1" ht="22.5" customHeight="1" x14ac:dyDescent="0.3">
      <c r="B117" s="134"/>
      <c r="C117" s="135" t="s">
        <v>79</v>
      </c>
      <c r="D117" s="135" t="s">
        <v>148</v>
      </c>
      <c r="E117" s="136" t="s">
        <v>165</v>
      </c>
      <c r="F117" s="234" t="s">
        <v>166</v>
      </c>
      <c r="G117" s="222"/>
      <c r="H117" s="222"/>
      <c r="I117" s="222"/>
      <c r="J117" s="137" t="s">
        <v>151</v>
      </c>
      <c r="K117" s="138">
        <v>3.6</v>
      </c>
      <c r="L117" s="221">
        <v>0</v>
      </c>
      <c r="M117" s="222"/>
      <c r="N117" s="221">
        <f>ROUND(L117*K117,3)</f>
        <v>0</v>
      </c>
      <c r="O117" s="222"/>
      <c r="P117" s="222"/>
      <c r="Q117" s="222"/>
      <c r="R117" s="139"/>
      <c r="T117" s="140" t="s">
        <v>3</v>
      </c>
      <c r="U117" s="39" t="s">
        <v>39</v>
      </c>
      <c r="V117" s="141">
        <v>2.5139999999999998</v>
      </c>
      <c r="W117" s="141">
        <f>V117*K117</f>
        <v>9.0503999999999998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6" t="s">
        <v>152</v>
      </c>
      <c r="AT117" s="16" t="s">
        <v>148</v>
      </c>
      <c r="AU117" s="16" t="s">
        <v>153</v>
      </c>
      <c r="AY117" s="16" t="s">
        <v>147</v>
      </c>
      <c r="BE117" s="143">
        <f>IF(U117="základná",N117,0)</f>
        <v>0</v>
      </c>
      <c r="BF117" s="143">
        <f>IF(U117="znížená",N117,0)</f>
        <v>0</v>
      </c>
      <c r="BG117" s="143">
        <f>IF(U117="zákl. prenesená",N117,0)</f>
        <v>0</v>
      </c>
      <c r="BH117" s="143">
        <f>IF(U117="zníž. prenesená",N117,0)</f>
        <v>0</v>
      </c>
      <c r="BI117" s="143">
        <f>IF(U117="nulová",N117,0)</f>
        <v>0</v>
      </c>
      <c r="BJ117" s="16" t="s">
        <v>153</v>
      </c>
      <c r="BK117" s="144">
        <f>ROUND(L117*K117,3)</f>
        <v>0</v>
      </c>
      <c r="BL117" s="16" t="s">
        <v>152</v>
      </c>
      <c r="BM117" s="16" t="s">
        <v>1039</v>
      </c>
    </row>
    <row r="118" spans="2:65" s="12" customFormat="1" ht="22.5" customHeight="1" x14ac:dyDescent="0.3">
      <c r="B118" s="161"/>
      <c r="C118" s="162"/>
      <c r="D118" s="162"/>
      <c r="E118" s="163" t="s">
        <v>3</v>
      </c>
      <c r="F118" s="245" t="s">
        <v>949</v>
      </c>
      <c r="G118" s="246"/>
      <c r="H118" s="246"/>
      <c r="I118" s="246"/>
      <c r="J118" s="162"/>
      <c r="K118" s="164" t="s">
        <v>3</v>
      </c>
      <c r="L118" s="162"/>
      <c r="M118" s="162"/>
      <c r="N118" s="162"/>
      <c r="O118" s="162"/>
      <c r="P118" s="162"/>
      <c r="Q118" s="162"/>
      <c r="R118" s="165"/>
      <c r="T118" s="166"/>
      <c r="U118" s="162"/>
      <c r="V118" s="162"/>
      <c r="W118" s="162"/>
      <c r="X118" s="162"/>
      <c r="Y118" s="162"/>
      <c r="Z118" s="162"/>
      <c r="AA118" s="167"/>
      <c r="AT118" s="168" t="s">
        <v>156</v>
      </c>
      <c r="AU118" s="168" t="s">
        <v>153</v>
      </c>
      <c r="AV118" s="12" t="s">
        <v>79</v>
      </c>
      <c r="AW118" s="12" t="s">
        <v>29</v>
      </c>
      <c r="AX118" s="12" t="s">
        <v>72</v>
      </c>
      <c r="AY118" s="168" t="s">
        <v>147</v>
      </c>
    </row>
    <row r="119" spans="2:65" s="10" customFormat="1" ht="22.5" customHeight="1" x14ac:dyDescent="0.3">
      <c r="B119" s="145"/>
      <c r="C119" s="146"/>
      <c r="D119" s="146"/>
      <c r="E119" s="147" t="s">
        <v>3</v>
      </c>
      <c r="F119" s="244" t="s">
        <v>1040</v>
      </c>
      <c r="G119" s="238"/>
      <c r="H119" s="238"/>
      <c r="I119" s="238"/>
      <c r="J119" s="146"/>
      <c r="K119" s="148">
        <v>3.6</v>
      </c>
      <c r="L119" s="146"/>
      <c r="M119" s="146"/>
      <c r="N119" s="146"/>
      <c r="O119" s="146"/>
      <c r="P119" s="146"/>
      <c r="Q119" s="146"/>
      <c r="R119" s="149"/>
      <c r="T119" s="150"/>
      <c r="U119" s="146"/>
      <c r="V119" s="146"/>
      <c r="W119" s="146"/>
      <c r="X119" s="146"/>
      <c r="Y119" s="146"/>
      <c r="Z119" s="146"/>
      <c r="AA119" s="151"/>
      <c r="AT119" s="152" t="s">
        <v>156</v>
      </c>
      <c r="AU119" s="152" t="s">
        <v>153</v>
      </c>
      <c r="AV119" s="10" t="s">
        <v>153</v>
      </c>
      <c r="AW119" s="10" t="s">
        <v>29</v>
      </c>
      <c r="AX119" s="10" t="s">
        <v>72</v>
      </c>
      <c r="AY119" s="152" t="s">
        <v>147</v>
      </c>
    </row>
    <row r="120" spans="2:65" s="11" customFormat="1" ht="22.5" customHeight="1" x14ac:dyDescent="0.3">
      <c r="B120" s="153"/>
      <c r="C120" s="154"/>
      <c r="D120" s="154"/>
      <c r="E120" s="155" t="s">
        <v>3</v>
      </c>
      <c r="F120" s="239" t="s">
        <v>160</v>
      </c>
      <c r="G120" s="240"/>
      <c r="H120" s="240"/>
      <c r="I120" s="240"/>
      <c r="J120" s="154"/>
      <c r="K120" s="156">
        <v>3.6</v>
      </c>
      <c r="L120" s="154"/>
      <c r="M120" s="154"/>
      <c r="N120" s="154"/>
      <c r="O120" s="154"/>
      <c r="P120" s="154"/>
      <c r="Q120" s="154"/>
      <c r="R120" s="157"/>
      <c r="T120" s="158"/>
      <c r="U120" s="154"/>
      <c r="V120" s="154"/>
      <c r="W120" s="154"/>
      <c r="X120" s="154"/>
      <c r="Y120" s="154"/>
      <c r="Z120" s="154"/>
      <c r="AA120" s="159"/>
      <c r="AT120" s="160" t="s">
        <v>156</v>
      </c>
      <c r="AU120" s="160" t="s">
        <v>153</v>
      </c>
      <c r="AV120" s="11" t="s">
        <v>152</v>
      </c>
      <c r="AW120" s="11" t="s">
        <v>29</v>
      </c>
      <c r="AX120" s="11" t="s">
        <v>79</v>
      </c>
      <c r="AY120" s="160" t="s">
        <v>147</v>
      </c>
    </row>
    <row r="121" spans="2:65" s="1" customFormat="1" ht="44.25" customHeight="1" x14ac:dyDescent="0.3">
      <c r="B121" s="134"/>
      <c r="C121" s="135" t="s">
        <v>153</v>
      </c>
      <c r="D121" s="135" t="s">
        <v>148</v>
      </c>
      <c r="E121" s="136" t="s">
        <v>170</v>
      </c>
      <c r="F121" s="234" t="s">
        <v>171</v>
      </c>
      <c r="G121" s="222"/>
      <c r="H121" s="222"/>
      <c r="I121" s="222"/>
      <c r="J121" s="137" t="s">
        <v>151</v>
      </c>
      <c r="K121" s="138">
        <v>3.6</v>
      </c>
      <c r="L121" s="221">
        <v>0</v>
      </c>
      <c r="M121" s="222"/>
      <c r="N121" s="221">
        <f>ROUND(L121*K121,3)</f>
        <v>0</v>
      </c>
      <c r="O121" s="222"/>
      <c r="P121" s="222"/>
      <c r="Q121" s="222"/>
      <c r="R121" s="139"/>
      <c r="T121" s="140" t="s">
        <v>3</v>
      </c>
      <c r="U121" s="39" t="s">
        <v>39</v>
      </c>
      <c r="V121" s="141">
        <v>0.61299999999999999</v>
      </c>
      <c r="W121" s="141">
        <f>V121*K121</f>
        <v>2.2067999999999999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6" t="s">
        <v>152</v>
      </c>
      <c r="AT121" s="16" t="s">
        <v>148</v>
      </c>
      <c r="AU121" s="16" t="s">
        <v>153</v>
      </c>
      <c r="AY121" s="16" t="s">
        <v>147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6" t="s">
        <v>153</v>
      </c>
      <c r="BK121" s="144">
        <f>ROUND(L121*K121,3)</f>
        <v>0</v>
      </c>
      <c r="BL121" s="16" t="s">
        <v>152</v>
      </c>
      <c r="BM121" s="16" t="s">
        <v>1041</v>
      </c>
    </row>
    <row r="122" spans="2:65" s="1" customFormat="1" ht="44.25" customHeight="1" x14ac:dyDescent="0.3">
      <c r="B122" s="134"/>
      <c r="C122" s="135" t="s">
        <v>164</v>
      </c>
      <c r="D122" s="135" t="s">
        <v>148</v>
      </c>
      <c r="E122" s="136" t="s">
        <v>174</v>
      </c>
      <c r="F122" s="234" t="s">
        <v>175</v>
      </c>
      <c r="G122" s="222"/>
      <c r="H122" s="222"/>
      <c r="I122" s="222"/>
      <c r="J122" s="137" t="s">
        <v>151</v>
      </c>
      <c r="K122" s="138">
        <v>3.6</v>
      </c>
      <c r="L122" s="221">
        <v>0</v>
      </c>
      <c r="M122" s="222"/>
      <c r="N122" s="221">
        <f>ROUND(L122*K122,3)</f>
        <v>0</v>
      </c>
      <c r="O122" s="222"/>
      <c r="P122" s="222"/>
      <c r="Q122" s="222"/>
      <c r="R122" s="139"/>
      <c r="T122" s="140" t="s">
        <v>3</v>
      </c>
      <c r="U122" s="39" t="s">
        <v>39</v>
      </c>
      <c r="V122" s="141">
        <v>2.7E-2</v>
      </c>
      <c r="W122" s="141">
        <f>V122*K122</f>
        <v>9.7199999999999995E-2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152</v>
      </c>
      <c r="AT122" s="16" t="s">
        <v>148</v>
      </c>
      <c r="AU122" s="16" t="s">
        <v>153</v>
      </c>
      <c r="AY122" s="16" t="s">
        <v>147</v>
      </c>
      <c r="BE122" s="143">
        <f>IF(U122="základná",N122,0)</f>
        <v>0</v>
      </c>
      <c r="BF122" s="143">
        <f>IF(U122="znížená",N122,0)</f>
        <v>0</v>
      </c>
      <c r="BG122" s="143">
        <f>IF(U122="zákl. prenesená",N122,0)</f>
        <v>0</v>
      </c>
      <c r="BH122" s="143">
        <f>IF(U122="zníž. prenesená",N122,0)</f>
        <v>0</v>
      </c>
      <c r="BI122" s="143">
        <f>IF(U122="nulová",N122,0)</f>
        <v>0</v>
      </c>
      <c r="BJ122" s="16" t="s">
        <v>153</v>
      </c>
      <c r="BK122" s="144">
        <f>ROUND(L122*K122,3)</f>
        <v>0</v>
      </c>
      <c r="BL122" s="16" t="s">
        <v>152</v>
      </c>
      <c r="BM122" s="16" t="s">
        <v>1042</v>
      </c>
    </row>
    <row r="123" spans="2:65" s="10" customFormat="1" ht="22.5" customHeight="1" x14ac:dyDescent="0.3">
      <c r="B123" s="145"/>
      <c r="C123" s="146"/>
      <c r="D123" s="146"/>
      <c r="E123" s="147" t="s">
        <v>3</v>
      </c>
      <c r="F123" s="237" t="s">
        <v>1043</v>
      </c>
      <c r="G123" s="238"/>
      <c r="H123" s="238"/>
      <c r="I123" s="238"/>
      <c r="J123" s="146"/>
      <c r="K123" s="148">
        <v>3.6</v>
      </c>
      <c r="L123" s="146"/>
      <c r="M123" s="146"/>
      <c r="N123" s="146"/>
      <c r="O123" s="146"/>
      <c r="P123" s="146"/>
      <c r="Q123" s="146"/>
      <c r="R123" s="149"/>
      <c r="T123" s="150"/>
      <c r="U123" s="146"/>
      <c r="V123" s="146"/>
      <c r="W123" s="146"/>
      <c r="X123" s="146"/>
      <c r="Y123" s="146"/>
      <c r="Z123" s="146"/>
      <c r="AA123" s="151"/>
      <c r="AT123" s="152" t="s">
        <v>156</v>
      </c>
      <c r="AU123" s="152" t="s">
        <v>153</v>
      </c>
      <c r="AV123" s="10" t="s">
        <v>153</v>
      </c>
      <c r="AW123" s="10" t="s">
        <v>29</v>
      </c>
      <c r="AX123" s="10" t="s">
        <v>72</v>
      </c>
      <c r="AY123" s="152" t="s">
        <v>147</v>
      </c>
    </row>
    <row r="124" spans="2:65" s="11" customFormat="1" ht="22.5" customHeight="1" x14ac:dyDescent="0.3">
      <c r="B124" s="153"/>
      <c r="C124" s="154"/>
      <c r="D124" s="154"/>
      <c r="E124" s="155" t="s">
        <v>3</v>
      </c>
      <c r="F124" s="239" t="s">
        <v>160</v>
      </c>
      <c r="G124" s="240"/>
      <c r="H124" s="240"/>
      <c r="I124" s="240"/>
      <c r="J124" s="154"/>
      <c r="K124" s="156">
        <v>3.6</v>
      </c>
      <c r="L124" s="154"/>
      <c r="M124" s="154"/>
      <c r="N124" s="154"/>
      <c r="O124" s="154"/>
      <c r="P124" s="154"/>
      <c r="Q124" s="154"/>
      <c r="R124" s="157"/>
      <c r="T124" s="158"/>
      <c r="U124" s="154"/>
      <c r="V124" s="154"/>
      <c r="W124" s="154"/>
      <c r="X124" s="154"/>
      <c r="Y124" s="154"/>
      <c r="Z124" s="154"/>
      <c r="AA124" s="159"/>
      <c r="AT124" s="160" t="s">
        <v>156</v>
      </c>
      <c r="AU124" s="160" t="s">
        <v>153</v>
      </c>
      <c r="AV124" s="11" t="s">
        <v>152</v>
      </c>
      <c r="AW124" s="11" t="s">
        <v>29</v>
      </c>
      <c r="AX124" s="11" t="s">
        <v>79</v>
      </c>
      <c r="AY124" s="160" t="s">
        <v>147</v>
      </c>
    </row>
    <row r="125" spans="2:65" s="1" customFormat="1" ht="44.25" customHeight="1" x14ac:dyDescent="0.3">
      <c r="B125" s="134"/>
      <c r="C125" s="135" t="s">
        <v>152</v>
      </c>
      <c r="D125" s="135" t="s">
        <v>148</v>
      </c>
      <c r="E125" s="136" t="s">
        <v>180</v>
      </c>
      <c r="F125" s="234" t="s">
        <v>181</v>
      </c>
      <c r="G125" s="222"/>
      <c r="H125" s="222"/>
      <c r="I125" s="222"/>
      <c r="J125" s="137" t="s">
        <v>151</v>
      </c>
      <c r="K125" s="138">
        <v>3.6</v>
      </c>
      <c r="L125" s="221">
        <v>0</v>
      </c>
      <c r="M125" s="222"/>
      <c r="N125" s="221">
        <f>ROUND(L125*K125,3)</f>
        <v>0</v>
      </c>
      <c r="O125" s="222"/>
      <c r="P125" s="222"/>
      <c r="Q125" s="222"/>
      <c r="R125" s="139"/>
      <c r="T125" s="140" t="s">
        <v>3</v>
      </c>
      <c r="U125" s="39" t="s">
        <v>39</v>
      </c>
      <c r="V125" s="141">
        <v>8.5000000000000006E-2</v>
      </c>
      <c r="W125" s="141">
        <f>V125*K125</f>
        <v>0.30600000000000005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152</v>
      </c>
      <c r="AT125" s="16" t="s">
        <v>148</v>
      </c>
      <c r="AU125" s="16" t="s">
        <v>153</v>
      </c>
      <c r="AY125" s="16" t="s">
        <v>147</v>
      </c>
      <c r="BE125" s="143">
        <f>IF(U125="základná",N125,0)</f>
        <v>0</v>
      </c>
      <c r="BF125" s="143">
        <f>IF(U125="znížená",N125,0)</f>
        <v>0</v>
      </c>
      <c r="BG125" s="143">
        <f>IF(U125="zákl. prenesená",N125,0)</f>
        <v>0</v>
      </c>
      <c r="BH125" s="143">
        <f>IF(U125="zníž. prenesená",N125,0)</f>
        <v>0</v>
      </c>
      <c r="BI125" s="143">
        <f>IF(U125="nulová",N125,0)</f>
        <v>0</v>
      </c>
      <c r="BJ125" s="16" t="s">
        <v>153</v>
      </c>
      <c r="BK125" s="144">
        <f>ROUND(L125*K125,3)</f>
        <v>0</v>
      </c>
      <c r="BL125" s="16" t="s">
        <v>152</v>
      </c>
      <c r="BM125" s="16" t="s">
        <v>1044</v>
      </c>
    </row>
    <row r="126" spans="2:65" s="9" customFormat="1" ht="29.85" customHeight="1" x14ac:dyDescent="0.3">
      <c r="B126" s="123"/>
      <c r="C126" s="124"/>
      <c r="D126" s="133" t="s">
        <v>109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30">
        <f>BK126</f>
        <v>0</v>
      </c>
      <c r="O126" s="231"/>
      <c r="P126" s="231"/>
      <c r="Q126" s="231"/>
      <c r="R126" s="126"/>
      <c r="T126" s="127"/>
      <c r="U126" s="124"/>
      <c r="V126" s="124"/>
      <c r="W126" s="128">
        <f>SUM(W127:W141)</f>
        <v>3.95085</v>
      </c>
      <c r="X126" s="124"/>
      <c r="Y126" s="128">
        <f>SUM(Y127:Y141)</f>
        <v>6.954726</v>
      </c>
      <c r="Z126" s="124"/>
      <c r="AA126" s="129">
        <f>SUM(AA127:AA141)</f>
        <v>0</v>
      </c>
      <c r="AR126" s="130" t="s">
        <v>79</v>
      </c>
      <c r="AT126" s="131" t="s">
        <v>71</v>
      </c>
      <c r="AU126" s="131" t="s">
        <v>79</v>
      </c>
      <c r="AY126" s="130" t="s">
        <v>147</v>
      </c>
      <c r="BK126" s="132">
        <f>SUM(BK127:BK141)</f>
        <v>0</v>
      </c>
    </row>
    <row r="127" spans="2:65" s="1" customFormat="1" ht="22.5" customHeight="1" x14ac:dyDescent="0.3">
      <c r="B127" s="134"/>
      <c r="C127" s="135" t="s">
        <v>173</v>
      </c>
      <c r="D127" s="135" t="s">
        <v>148</v>
      </c>
      <c r="E127" s="136" t="s">
        <v>228</v>
      </c>
      <c r="F127" s="234" t="s">
        <v>229</v>
      </c>
      <c r="G127" s="222"/>
      <c r="H127" s="222"/>
      <c r="I127" s="222"/>
      <c r="J127" s="137" t="s">
        <v>230</v>
      </c>
      <c r="K127" s="138">
        <v>3</v>
      </c>
      <c r="L127" s="221">
        <v>0</v>
      </c>
      <c r="M127" s="222"/>
      <c r="N127" s="221">
        <f>ROUND(L127*K127,3)</f>
        <v>0</v>
      </c>
      <c r="O127" s="222"/>
      <c r="P127" s="222"/>
      <c r="Q127" s="222"/>
      <c r="R127" s="139"/>
      <c r="T127" s="140" t="s">
        <v>3</v>
      </c>
      <c r="U127" s="39" t="s">
        <v>39</v>
      </c>
      <c r="V127" s="141">
        <v>0.24199999999999999</v>
      </c>
      <c r="W127" s="141">
        <f>V127*K127</f>
        <v>0.72599999999999998</v>
      </c>
      <c r="X127" s="141">
        <v>0.25195000000000001</v>
      </c>
      <c r="Y127" s="141">
        <f>X127*K127</f>
        <v>0.75585000000000002</v>
      </c>
      <c r="Z127" s="141">
        <v>0</v>
      </c>
      <c r="AA127" s="142">
        <f>Z127*K127</f>
        <v>0</v>
      </c>
      <c r="AR127" s="16" t="s">
        <v>152</v>
      </c>
      <c r="AT127" s="16" t="s">
        <v>148</v>
      </c>
      <c r="AU127" s="16" t="s">
        <v>153</v>
      </c>
      <c r="AY127" s="16" t="s">
        <v>147</v>
      </c>
      <c r="BE127" s="143">
        <f>IF(U127="základná",N127,0)</f>
        <v>0</v>
      </c>
      <c r="BF127" s="143">
        <f>IF(U127="znížená",N127,0)</f>
        <v>0</v>
      </c>
      <c r="BG127" s="143">
        <f>IF(U127="zákl. prenesená",N127,0)</f>
        <v>0</v>
      </c>
      <c r="BH127" s="143">
        <f>IF(U127="zníž. prenesená",N127,0)</f>
        <v>0</v>
      </c>
      <c r="BI127" s="143">
        <f>IF(U127="nulová",N127,0)</f>
        <v>0</v>
      </c>
      <c r="BJ127" s="16" t="s">
        <v>153</v>
      </c>
      <c r="BK127" s="144">
        <f>ROUND(L127*K127,3)</f>
        <v>0</v>
      </c>
      <c r="BL127" s="16" t="s">
        <v>152</v>
      </c>
      <c r="BM127" s="16" t="s">
        <v>1045</v>
      </c>
    </row>
    <row r="128" spans="2:65" s="12" customFormat="1" ht="22.5" customHeight="1" x14ac:dyDescent="0.3">
      <c r="B128" s="161"/>
      <c r="C128" s="162"/>
      <c r="D128" s="162"/>
      <c r="E128" s="163" t="s">
        <v>3</v>
      </c>
      <c r="F128" s="245" t="s">
        <v>956</v>
      </c>
      <c r="G128" s="246"/>
      <c r="H128" s="246"/>
      <c r="I128" s="246"/>
      <c r="J128" s="162"/>
      <c r="K128" s="164" t="s">
        <v>3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156</v>
      </c>
      <c r="AU128" s="168" t="s">
        <v>153</v>
      </c>
      <c r="AV128" s="12" t="s">
        <v>79</v>
      </c>
      <c r="AW128" s="12" t="s">
        <v>29</v>
      </c>
      <c r="AX128" s="12" t="s">
        <v>72</v>
      </c>
      <c r="AY128" s="168" t="s">
        <v>147</v>
      </c>
    </row>
    <row r="129" spans="2:65" s="10" customFormat="1" ht="22.5" customHeight="1" x14ac:dyDescent="0.3">
      <c r="B129" s="145"/>
      <c r="C129" s="146"/>
      <c r="D129" s="146"/>
      <c r="E129" s="147" t="s">
        <v>3</v>
      </c>
      <c r="F129" s="244" t="s">
        <v>164</v>
      </c>
      <c r="G129" s="238"/>
      <c r="H129" s="238"/>
      <c r="I129" s="238"/>
      <c r="J129" s="146"/>
      <c r="K129" s="148">
        <v>3</v>
      </c>
      <c r="L129" s="146"/>
      <c r="M129" s="146"/>
      <c r="N129" s="146"/>
      <c r="O129" s="146"/>
      <c r="P129" s="146"/>
      <c r="Q129" s="146"/>
      <c r="R129" s="149"/>
      <c r="T129" s="150"/>
      <c r="U129" s="146"/>
      <c r="V129" s="146"/>
      <c r="W129" s="146"/>
      <c r="X129" s="146"/>
      <c r="Y129" s="146"/>
      <c r="Z129" s="146"/>
      <c r="AA129" s="151"/>
      <c r="AT129" s="152" t="s">
        <v>156</v>
      </c>
      <c r="AU129" s="152" t="s">
        <v>153</v>
      </c>
      <c r="AV129" s="10" t="s">
        <v>153</v>
      </c>
      <c r="AW129" s="10" t="s">
        <v>29</v>
      </c>
      <c r="AX129" s="10" t="s">
        <v>72</v>
      </c>
      <c r="AY129" s="152" t="s">
        <v>147</v>
      </c>
    </row>
    <row r="130" spans="2:65" s="11" customFormat="1" ht="22.5" customHeight="1" x14ac:dyDescent="0.3">
      <c r="B130" s="153"/>
      <c r="C130" s="154"/>
      <c r="D130" s="154"/>
      <c r="E130" s="155" t="s">
        <v>3</v>
      </c>
      <c r="F130" s="239" t="s">
        <v>160</v>
      </c>
      <c r="G130" s="240"/>
      <c r="H130" s="240"/>
      <c r="I130" s="240"/>
      <c r="J130" s="154"/>
      <c r="K130" s="156">
        <v>3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156</v>
      </c>
      <c r="AU130" s="160" t="s">
        <v>153</v>
      </c>
      <c r="AV130" s="11" t="s">
        <v>152</v>
      </c>
      <c r="AW130" s="11" t="s">
        <v>29</v>
      </c>
      <c r="AX130" s="11" t="s">
        <v>79</v>
      </c>
      <c r="AY130" s="160" t="s">
        <v>147</v>
      </c>
    </row>
    <row r="131" spans="2:65" s="1" customFormat="1" ht="31.5" customHeight="1" x14ac:dyDescent="0.3">
      <c r="B131" s="134"/>
      <c r="C131" s="135" t="s">
        <v>179</v>
      </c>
      <c r="D131" s="135" t="s">
        <v>148</v>
      </c>
      <c r="E131" s="136" t="s">
        <v>958</v>
      </c>
      <c r="F131" s="234" t="s">
        <v>959</v>
      </c>
      <c r="G131" s="222"/>
      <c r="H131" s="222"/>
      <c r="I131" s="222"/>
      <c r="J131" s="137" t="s">
        <v>151</v>
      </c>
      <c r="K131" s="138">
        <v>0.45</v>
      </c>
      <c r="L131" s="221">
        <v>0</v>
      </c>
      <c r="M131" s="222"/>
      <c r="N131" s="221">
        <f>ROUND(L131*K131,3)</f>
        <v>0</v>
      </c>
      <c r="O131" s="222"/>
      <c r="P131" s="222"/>
      <c r="Q131" s="222"/>
      <c r="R131" s="139"/>
      <c r="T131" s="140" t="s">
        <v>3</v>
      </c>
      <c r="U131" s="39" t="s">
        <v>39</v>
      </c>
      <c r="V131" s="141">
        <v>1.097</v>
      </c>
      <c r="W131" s="141">
        <f>V131*K131</f>
        <v>0.49364999999999998</v>
      </c>
      <c r="X131" s="141">
        <v>2.0699999999999998</v>
      </c>
      <c r="Y131" s="141">
        <f>X131*K131</f>
        <v>0.93149999999999999</v>
      </c>
      <c r="Z131" s="141">
        <v>0</v>
      </c>
      <c r="AA131" s="142">
        <f>Z131*K131</f>
        <v>0</v>
      </c>
      <c r="AR131" s="16" t="s">
        <v>152</v>
      </c>
      <c r="AT131" s="16" t="s">
        <v>148</v>
      </c>
      <c r="AU131" s="16" t="s">
        <v>153</v>
      </c>
      <c r="AY131" s="16" t="s">
        <v>147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6" t="s">
        <v>153</v>
      </c>
      <c r="BK131" s="144">
        <f>ROUND(L131*K131,3)</f>
        <v>0</v>
      </c>
      <c r="BL131" s="16" t="s">
        <v>152</v>
      </c>
      <c r="BM131" s="16" t="s">
        <v>1046</v>
      </c>
    </row>
    <row r="132" spans="2:65" s="10" customFormat="1" ht="22.5" customHeight="1" x14ac:dyDescent="0.3">
      <c r="B132" s="145"/>
      <c r="C132" s="146"/>
      <c r="D132" s="146"/>
      <c r="E132" s="147" t="s">
        <v>3</v>
      </c>
      <c r="F132" s="237" t="s">
        <v>1047</v>
      </c>
      <c r="G132" s="238"/>
      <c r="H132" s="238"/>
      <c r="I132" s="238"/>
      <c r="J132" s="146"/>
      <c r="K132" s="148">
        <v>0.45</v>
      </c>
      <c r="L132" s="146"/>
      <c r="M132" s="146"/>
      <c r="N132" s="146"/>
      <c r="O132" s="146"/>
      <c r="P132" s="146"/>
      <c r="Q132" s="146"/>
      <c r="R132" s="149"/>
      <c r="T132" s="150"/>
      <c r="U132" s="146"/>
      <c r="V132" s="146"/>
      <c r="W132" s="146"/>
      <c r="X132" s="146"/>
      <c r="Y132" s="146"/>
      <c r="Z132" s="146"/>
      <c r="AA132" s="151"/>
      <c r="AT132" s="152" t="s">
        <v>156</v>
      </c>
      <c r="AU132" s="152" t="s">
        <v>153</v>
      </c>
      <c r="AV132" s="10" t="s">
        <v>153</v>
      </c>
      <c r="AW132" s="10" t="s">
        <v>29</v>
      </c>
      <c r="AX132" s="10" t="s">
        <v>72</v>
      </c>
      <c r="AY132" s="152" t="s">
        <v>147</v>
      </c>
    </row>
    <row r="133" spans="2:65" s="11" customFormat="1" ht="22.5" customHeight="1" x14ac:dyDescent="0.3">
      <c r="B133" s="153"/>
      <c r="C133" s="154"/>
      <c r="D133" s="154"/>
      <c r="E133" s="155" t="s">
        <v>3</v>
      </c>
      <c r="F133" s="239" t="s">
        <v>160</v>
      </c>
      <c r="G133" s="240"/>
      <c r="H133" s="240"/>
      <c r="I133" s="240"/>
      <c r="J133" s="154"/>
      <c r="K133" s="156">
        <v>0.45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156</v>
      </c>
      <c r="AU133" s="160" t="s">
        <v>153</v>
      </c>
      <c r="AV133" s="11" t="s">
        <v>152</v>
      </c>
      <c r="AW133" s="11" t="s">
        <v>29</v>
      </c>
      <c r="AX133" s="11" t="s">
        <v>79</v>
      </c>
      <c r="AY133" s="160" t="s">
        <v>147</v>
      </c>
    </row>
    <row r="134" spans="2:65" s="1" customFormat="1" ht="22.5" customHeight="1" x14ac:dyDescent="0.3">
      <c r="B134" s="134"/>
      <c r="C134" s="135" t="s">
        <v>183</v>
      </c>
      <c r="D134" s="135" t="s">
        <v>148</v>
      </c>
      <c r="E134" s="136" t="s">
        <v>962</v>
      </c>
      <c r="F134" s="234" t="s">
        <v>963</v>
      </c>
      <c r="G134" s="222"/>
      <c r="H134" s="222"/>
      <c r="I134" s="222"/>
      <c r="J134" s="137" t="s">
        <v>151</v>
      </c>
      <c r="K134" s="138">
        <v>2.4</v>
      </c>
      <c r="L134" s="221">
        <v>0</v>
      </c>
      <c r="M134" s="222"/>
      <c r="N134" s="221">
        <f>ROUND(L134*K134,3)</f>
        <v>0</v>
      </c>
      <c r="O134" s="222"/>
      <c r="P134" s="222"/>
      <c r="Q134" s="222"/>
      <c r="R134" s="139"/>
      <c r="T134" s="140" t="s">
        <v>3</v>
      </c>
      <c r="U134" s="39" t="s">
        <v>39</v>
      </c>
      <c r="V134" s="141">
        <v>0.58099999999999996</v>
      </c>
      <c r="W134" s="141">
        <f>V134*K134</f>
        <v>1.3943999999999999</v>
      </c>
      <c r="X134" s="141">
        <v>2.19407</v>
      </c>
      <c r="Y134" s="141">
        <f>X134*K134</f>
        <v>5.2657679999999996</v>
      </c>
      <c r="Z134" s="141">
        <v>0</v>
      </c>
      <c r="AA134" s="142">
        <f>Z134*K134</f>
        <v>0</v>
      </c>
      <c r="AR134" s="16" t="s">
        <v>152</v>
      </c>
      <c r="AT134" s="16" t="s">
        <v>148</v>
      </c>
      <c r="AU134" s="16" t="s">
        <v>153</v>
      </c>
      <c r="AY134" s="16" t="s">
        <v>147</v>
      </c>
      <c r="BE134" s="143">
        <f>IF(U134="základná",N134,0)</f>
        <v>0</v>
      </c>
      <c r="BF134" s="143">
        <f>IF(U134="znížená",N134,0)</f>
        <v>0</v>
      </c>
      <c r="BG134" s="143">
        <f>IF(U134="zákl. prenesená",N134,0)</f>
        <v>0</v>
      </c>
      <c r="BH134" s="143">
        <f>IF(U134="zníž. prenesená",N134,0)</f>
        <v>0</v>
      </c>
      <c r="BI134" s="143">
        <f>IF(U134="nulová",N134,0)</f>
        <v>0</v>
      </c>
      <c r="BJ134" s="16" t="s">
        <v>153</v>
      </c>
      <c r="BK134" s="144">
        <f>ROUND(L134*K134,3)</f>
        <v>0</v>
      </c>
      <c r="BL134" s="16" t="s">
        <v>152</v>
      </c>
      <c r="BM134" s="16" t="s">
        <v>1048</v>
      </c>
    </row>
    <row r="135" spans="2:65" s="10" customFormat="1" ht="22.5" customHeight="1" x14ac:dyDescent="0.3">
      <c r="B135" s="145"/>
      <c r="C135" s="146"/>
      <c r="D135" s="146"/>
      <c r="E135" s="147" t="s">
        <v>3</v>
      </c>
      <c r="F135" s="237" t="s">
        <v>1049</v>
      </c>
      <c r="G135" s="238"/>
      <c r="H135" s="238"/>
      <c r="I135" s="238"/>
      <c r="J135" s="146"/>
      <c r="K135" s="148">
        <v>2.4</v>
      </c>
      <c r="L135" s="146"/>
      <c r="M135" s="146"/>
      <c r="N135" s="146"/>
      <c r="O135" s="146"/>
      <c r="P135" s="146"/>
      <c r="Q135" s="146"/>
      <c r="R135" s="149"/>
      <c r="T135" s="150"/>
      <c r="U135" s="146"/>
      <c r="V135" s="146"/>
      <c r="W135" s="146"/>
      <c r="X135" s="146"/>
      <c r="Y135" s="146"/>
      <c r="Z135" s="146"/>
      <c r="AA135" s="151"/>
      <c r="AT135" s="152" t="s">
        <v>156</v>
      </c>
      <c r="AU135" s="152" t="s">
        <v>153</v>
      </c>
      <c r="AV135" s="10" t="s">
        <v>153</v>
      </c>
      <c r="AW135" s="10" t="s">
        <v>29</v>
      </c>
      <c r="AX135" s="10" t="s">
        <v>72</v>
      </c>
      <c r="AY135" s="152" t="s">
        <v>147</v>
      </c>
    </row>
    <row r="136" spans="2:65" s="11" customFormat="1" ht="22.5" customHeight="1" x14ac:dyDescent="0.3">
      <c r="B136" s="153"/>
      <c r="C136" s="154"/>
      <c r="D136" s="154"/>
      <c r="E136" s="155" t="s">
        <v>3</v>
      </c>
      <c r="F136" s="239" t="s">
        <v>160</v>
      </c>
      <c r="G136" s="240"/>
      <c r="H136" s="240"/>
      <c r="I136" s="240"/>
      <c r="J136" s="154"/>
      <c r="K136" s="156">
        <v>2.4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156</v>
      </c>
      <c r="AU136" s="160" t="s">
        <v>153</v>
      </c>
      <c r="AV136" s="11" t="s">
        <v>152</v>
      </c>
      <c r="AW136" s="11" t="s">
        <v>29</v>
      </c>
      <c r="AX136" s="11" t="s">
        <v>79</v>
      </c>
      <c r="AY136" s="160" t="s">
        <v>147</v>
      </c>
    </row>
    <row r="137" spans="2:65" s="1" customFormat="1" ht="31.5" customHeight="1" x14ac:dyDescent="0.3">
      <c r="B137" s="134"/>
      <c r="C137" s="135" t="s">
        <v>187</v>
      </c>
      <c r="D137" s="135" t="s">
        <v>148</v>
      </c>
      <c r="E137" s="136" t="s">
        <v>966</v>
      </c>
      <c r="F137" s="234" t="s">
        <v>967</v>
      </c>
      <c r="G137" s="222"/>
      <c r="H137" s="222"/>
      <c r="I137" s="222"/>
      <c r="J137" s="137" t="s">
        <v>196</v>
      </c>
      <c r="K137" s="138">
        <v>2.4</v>
      </c>
      <c r="L137" s="221">
        <v>0</v>
      </c>
      <c r="M137" s="222"/>
      <c r="N137" s="221">
        <f>ROUND(L137*K137,3)</f>
        <v>0</v>
      </c>
      <c r="O137" s="222"/>
      <c r="P137" s="222"/>
      <c r="Q137" s="222"/>
      <c r="R137" s="139"/>
      <c r="T137" s="140" t="s">
        <v>3</v>
      </c>
      <c r="U137" s="39" t="s">
        <v>39</v>
      </c>
      <c r="V137" s="141">
        <v>0.35799999999999998</v>
      </c>
      <c r="W137" s="141">
        <f>V137*K137</f>
        <v>0.85919999999999996</v>
      </c>
      <c r="X137" s="141">
        <v>6.7000000000000002E-4</v>
      </c>
      <c r="Y137" s="141">
        <f>X137*K137</f>
        <v>1.6080000000000001E-3</v>
      </c>
      <c r="Z137" s="141">
        <v>0</v>
      </c>
      <c r="AA137" s="142">
        <f>Z137*K137</f>
        <v>0</v>
      </c>
      <c r="AR137" s="16" t="s">
        <v>152</v>
      </c>
      <c r="AT137" s="16" t="s">
        <v>148</v>
      </c>
      <c r="AU137" s="16" t="s">
        <v>153</v>
      </c>
      <c r="AY137" s="16" t="s">
        <v>147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6" t="s">
        <v>153</v>
      </c>
      <c r="BK137" s="144">
        <f>ROUND(L137*K137,3)</f>
        <v>0</v>
      </c>
      <c r="BL137" s="16" t="s">
        <v>152</v>
      </c>
      <c r="BM137" s="16" t="s">
        <v>1050</v>
      </c>
    </row>
    <row r="138" spans="2:65" s="12" customFormat="1" ht="22.5" customHeight="1" x14ac:dyDescent="0.3">
      <c r="B138" s="161"/>
      <c r="C138" s="162"/>
      <c r="D138" s="162"/>
      <c r="E138" s="163" t="s">
        <v>3</v>
      </c>
      <c r="F138" s="245" t="s">
        <v>969</v>
      </c>
      <c r="G138" s="246"/>
      <c r="H138" s="246"/>
      <c r="I138" s="246"/>
      <c r="J138" s="162"/>
      <c r="K138" s="164" t="s">
        <v>3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156</v>
      </c>
      <c r="AU138" s="168" t="s">
        <v>153</v>
      </c>
      <c r="AV138" s="12" t="s">
        <v>79</v>
      </c>
      <c r="AW138" s="12" t="s">
        <v>29</v>
      </c>
      <c r="AX138" s="12" t="s">
        <v>72</v>
      </c>
      <c r="AY138" s="168" t="s">
        <v>147</v>
      </c>
    </row>
    <row r="139" spans="2:65" s="10" customFormat="1" ht="22.5" customHeight="1" x14ac:dyDescent="0.3">
      <c r="B139" s="145"/>
      <c r="C139" s="146"/>
      <c r="D139" s="146"/>
      <c r="E139" s="147" t="s">
        <v>3</v>
      </c>
      <c r="F139" s="244" t="s">
        <v>1051</v>
      </c>
      <c r="G139" s="238"/>
      <c r="H139" s="238"/>
      <c r="I139" s="238"/>
      <c r="J139" s="146"/>
      <c r="K139" s="148">
        <v>2.4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156</v>
      </c>
      <c r="AU139" s="152" t="s">
        <v>153</v>
      </c>
      <c r="AV139" s="10" t="s">
        <v>153</v>
      </c>
      <c r="AW139" s="10" t="s">
        <v>29</v>
      </c>
      <c r="AX139" s="10" t="s">
        <v>72</v>
      </c>
      <c r="AY139" s="152" t="s">
        <v>147</v>
      </c>
    </row>
    <row r="140" spans="2:65" s="11" customFormat="1" ht="22.5" customHeight="1" x14ac:dyDescent="0.3">
      <c r="B140" s="153"/>
      <c r="C140" s="154"/>
      <c r="D140" s="154"/>
      <c r="E140" s="155" t="s">
        <v>3</v>
      </c>
      <c r="F140" s="239" t="s">
        <v>160</v>
      </c>
      <c r="G140" s="240"/>
      <c r="H140" s="240"/>
      <c r="I140" s="240"/>
      <c r="J140" s="154"/>
      <c r="K140" s="156">
        <v>2.4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156</v>
      </c>
      <c r="AU140" s="160" t="s">
        <v>153</v>
      </c>
      <c r="AV140" s="11" t="s">
        <v>152</v>
      </c>
      <c r="AW140" s="11" t="s">
        <v>29</v>
      </c>
      <c r="AX140" s="11" t="s">
        <v>79</v>
      </c>
      <c r="AY140" s="160" t="s">
        <v>147</v>
      </c>
    </row>
    <row r="141" spans="2:65" s="1" customFormat="1" ht="31.5" customHeight="1" x14ac:dyDescent="0.3">
      <c r="B141" s="134"/>
      <c r="C141" s="135" t="s">
        <v>193</v>
      </c>
      <c r="D141" s="135" t="s">
        <v>148</v>
      </c>
      <c r="E141" s="136" t="s">
        <v>971</v>
      </c>
      <c r="F141" s="234" t="s">
        <v>972</v>
      </c>
      <c r="G141" s="222"/>
      <c r="H141" s="222"/>
      <c r="I141" s="222"/>
      <c r="J141" s="137" t="s">
        <v>196</v>
      </c>
      <c r="K141" s="138">
        <v>2.4</v>
      </c>
      <c r="L141" s="221">
        <v>0</v>
      </c>
      <c r="M141" s="222"/>
      <c r="N141" s="221">
        <f>ROUND(L141*K141,3)</f>
        <v>0</v>
      </c>
      <c r="O141" s="222"/>
      <c r="P141" s="222"/>
      <c r="Q141" s="222"/>
      <c r="R141" s="139"/>
      <c r="T141" s="140" t="s">
        <v>3</v>
      </c>
      <c r="U141" s="39" t="s">
        <v>39</v>
      </c>
      <c r="V141" s="141">
        <v>0.19900000000000001</v>
      </c>
      <c r="W141" s="141">
        <f>V141*K141</f>
        <v>0.47760000000000002</v>
      </c>
      <c r="X141" s="141">
        <v>0</v>
      </c>
      <c r="Y141" s="141">
        <f>X141*K141</f>
        <v>0</v>
      </c>
      <c r="Z141" s="141">
        <v>0</v>
      </c>
      <c r="AA141" s="142">
        <f>Z141*K141</f>
        <v>0</v>
      </c>
      <c r="AR141" s="16" t="s">
        <v>152</v>
      </c>
      <c r="AT141" s="16" t="s">
        <v>148</v>
      </c>
      <c r="AU141" s="16" t="s">
        <v>153</v>
      </c>
      <c r="AY141" s="16" t="s">
        <v>147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6" t="s">
        <v>153</v>
      </c>
      <c r="BK141" s="144">
        <f>ROUND(L141*K141,3)</f>
        <v>0</v>
      </c>
      <c r="BL141" s="16" t="s">
        <v>152</v>
      </c>
      <c r="BM141" s="16" t="s">
        <v>1052</v>
      </c>
    </row>
    <row r="142" spans="2:65" s="9" customFormat="1" ht="29.85" customHeight="1" x14ac:dyDescent="0.3">
      <c r="B142" s="123"/>
      <c r="C142" s="124"/>
      <c r="D142" s="133" t="s">
        <v>110</v>
      </c>
      <c r="E142" s="133"/>
      <c r="F142" s="133"/>
      <c r="G142" s="133"/>
      <c r="H142" s="133"/>
      <c r="I142" s="133"/>
      <c r="J142" s="133"/>
      <c r="K142" s="133"/>
      <c r="L142" s="133"/>
      <c r="M142" s="133"/>
      <c r="N142" s="230">
        <f>BK142</f>
        <v>0</v>
      </c>
      <c r="O142" s="231"/>
      <c r="P142" s="231"/>
      <c r="Q142" s="231"/>
      <c r="R142" s="126"/>
      <c r="T142" s="127"/>
      <c r="U142" s="124"/>
      <c r="V142" s="124"/>
      <c r="W142" s="128">
        <f>SUM(W143:W152)</f>
        <v>11.877648000000001</v>
      </c>
      <c r="X142" s="124"/>
      <c r="Y142" s="128">
        <f>SUM(Y143:Y152)</f>
        <v>2.7771951000000001</v>
      </c>
      <c r="Z142" s="124"/>
      <c r="AA142" s="129">
        <f>SUM(AA143:AA152)</f>
        <v>0</v>
      </c>
      <c r="AR142" s="130" t="s">
        <v>79</v>
      </c>
      <c r="AT142" s="131" t="s">
        <v>71</v>
      </c>
      <c r="AU142" s="131" t="s">
        <v>79</v>
      </c>
      <c r="AY142" s="130" t="s">
        <v>147</v>
      </c>
      <c r="BK142" s="132">
        <f>SUM(BK143:BK152)</f>
        <v>0</v>
      </c>
    </row>
    <row r="143" spans="2:65" s="1" customFormat="1" ht="31.5" customHeight="1" x14ac:dyDescent="0.3">
      <c r="B143" s="134"/>
      <c r="C143" s="135" t="s">
        <v>202</v>
      </c>
      <c r="D143" s="135" t="s">
        <v>148</v>
      </c>
      <c r="E143" s="136" t="s">
        <v>974</v>
      </c>
      <c r="F143" s="234" t="s">
        <v>975</v>
      </c>
      <c r="G143" s="222"/>
      <c r="H143" s="222"/>
      <c r="I143" s="222"/>
      <c r="J143" s="137" t="s">
        <v>151</v>
      </c>
      <c r="K143" s="138">
        <v>1.08</v>
      </c>
      <c r="L143" s="221">
        <v>0</v>
      </c>
      <c r="M143" s="222"/>
      <c r="N143" s="221">
        <f>ROUND(L143*K143,3)</f>
        <v>0</v>
      </c>
      <c r="O143" s="222"/>
      <c r="P143" s="222"/>
      <c r="Q143" s="222"/>
      <c r="R143" s="139"/>
      <c r="T143" s="140" t="s">
        <v>3</v>
      </c>
      <c r="U143" s="39" t="s">
        <v>39</v>
      </c>
      <c r="V143" s="141">
        <v>1.016</v>
      </c>
      <c r="W143" s="141">
        <f>V143*K143</f>
        <v>1.09728</v>
      </c>
      <c r="X143" s="141">
        <v>2.4160200000000001</v>
      </c>
      <c r="Y143" s="141">
        <f>X143*K143</f>
        <v>2.6093016000000002</v>
      </c>
      <c r="Z143" s="141">
        <v>0</v>
      </c>
      <c r="AA143" s="142">
        <f>Z143*K143</f>
        <v>0</v>
      </c>
      <c r="AR143" s="16" t="s">
        <v>152</v>
      </c>
      <c r="AT143" s="16" t="s">
        <v>148</v>
      </c>
      <c r="AU143" s="16" t="s">
        <v>153</v>
      </c>
      <c r="AY143" s="16" t="s">
        <v>147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6" t="s">
        <v>153</v>
      </c>
      <c r="BK143" s="144">
        <f>ROUND(L143*K143,3)</f>
        <v>0</v>
      </c>
      <c r="BL143" s="16" t="s">
        <v>152</v>
      </c>
      <c r="BM143" s="16" t="s">
        <v>1053</v>
      </c>
    </row>
    <row r="144" spans="2:65" s="12" customFormat="1" ht="22.5" customHeight="1" x14ac:dyDescent="0.3">
      <c r="B144" s="161"/>
      <c r="C144" s="162"/>
      <c r="D144" s="162"/>
      <c r="E144" s="163" t="s">
        <v>3</v>
      </c>
      <c r="F144" s="245" t="s">
        <v>977</v>
      </c>
      <c r="G144" s="246"/>
      <c r="H144" s="246"/>
      <c r="I144" s="246"/>
      <c r="J144" s="162"/>
      <c r="K144" s="164" t="s">
        <v>3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156</v>
      </c>
      <c r="AU144" s="168" t="s">
        <v>153</v>
      </c>
      <c r="AV144" s="12" t="s">
        <v>79</v>
      </c>
      <c r="AW144" s="12" t="s">
        <v>29</v>
      </c>
      <c r="AX144" s="12" t="s">
        <v>72</v>
      </c>
      <c r="AY144" s="168" t="s">
        <v>147</v>
      </c>
    </row>
    <row r="145" spans="2:65" s="10" customFormat="1" ht="22.5" customHeight="1" x14ac:dyDescent="0.3">
      <c r="B145" s="145"/>
      <c r="C145" s="146"/>
      <c r="D145" s="146"/>
      <c r="E145" s="147" t="s">
        <v>3</v>
      </c>
      <c r="F145" s="244" t="s">
        <v>1054</v>
      </c>
      <c r="G145" s="238"/>
      <c r="H145" s="238"/>
      <c r="I145" s="238"/>
      <c r="J145" s="146"/>
      <c r="K145" s="148">
        <v>1.08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156</v>
      </c>
      <c r="AU145" s="152" t="s">
        <v>153</v>
      </c>
      <c r="AV145" s="10" t="s">
        <v>153</v>
      </c>
      <c r="AW145" s="10" t="s">
        <v>29</v>
      </c>
      <c r="AX145" s="10" t="s">
        <v>72</v>
      </c>
      <c r="AY145" s="152" t="s">
        <v>147</v>
      </c>
    </row>
    <row r="146" spans="2:65" s="11" customFormat="1" ht="22.5" customHeight="1" x14ac:dyDescent="0.3">
      <c r="B146" s="153"/>
      <c r="C146" s="154"/>
      <c r="D146" s="154"/>
      <c r="E146" s="155" t="s">
        <v>3</v>
      </c>
      <c r="F146" s="239" t="s">
        <v>160</v>
      </c>
      <c r="G146" s="240"/>
      <c r="H146" s="240"/>
      <c r="I146" s="240"/>
      <c r="J146" s="154"/>
      <c r="K146" s="156">
        <v>1.08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156</v>
      </c>
      <c r="AU146" s="160" t="s">
        <v>153</v>
      </c>
      <c r="AV146" s="11" t="s">
        <v>152</v>
      </c>
      <c r="AW146" s="11" t="s">
        <v>29</v>
      </c>
      <c r="AX146" s="11" t="s">
        <v>79</v>
      </c>
      <c r="AY146" s="160" t="s">
        <v>147</v>
      </c>
    </row>
    <row r="147" spans="2:65" s="1" customFormat="1" ht="31.5" customHeight="1" x14ac:dyDescent="0.3">
      <c r="B147" s="134"/>
      <c r="C147" s="135" t="s">
        <v>207</v>
      </c>
      <c r="D147" s="135" t="s">
        <v>148</v>
      </c>
      <c r="E147" s="136" t="s">
        <v>979</v>
      </c>
      <c r="F147" s="234" t="s">
        <v>980</v>
      </c>
      <c r="G147" s="222"/>
      <c r="H147" s="222"/>
      <c r="I147" s="222"/>
      <c r="J147" s="137" t="s">
        <v>196</v>
      </c>
      <c r="K147" s="138">
        <v>7.2</v>
      </c>
      <c r="L147" s="221">
        <v>0</v>
      </c>
      <c r="M147" s="222"/>
      <c r="N147" s="221">
        <f>ROUND(L147*K147,3)</f>
        <v>0</v>
      </c>
      <c r="O147" s="222"/>
      <c r="P147" s="222"/>
      <c r="Q147" s="222"/>
      <c r="R147" s="139"/>
      <c r="T147" s="140" t="s">
        <v>3</v>
      </c>
      <c r="U147" s="39" t="s">
        <v>39</v>
      </c>
      <c r="V147" s="141">
        <v>0.443</v>
      </c>
      <c r="W147" s="141">
        <f>V147*K147</f>
        <v>3.1896</v>
      </c>
      <c r="X147" s="141">
        <v>2.16E-3</v>
      </c>
      <c r="Y147" s="141">
        <f>X147*K147</f>
        <v>1.5552E-2</v>
      </c>
      <c r="Z147" s="141">
        <v>0</v>
      </c>
      <c r="AA147" s="142">
        <f>Z147*K147</f>
        <v>0</v>
      </c>
      <c r="AR147" s="16" t="s">
        <v>152</v>
      </c>
      <c r="AT147" s="16" t="s">
        <v>148</v>
      </c>
      <c r="AU147" s="16" t="s">
        <v>153</v>
      </c>
      <c r="AY147" s="16" t="s">
        <v>147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6" t="s">
        <v>153</v>
      </c>
      <c r="BK147" s="144">
        <f>ROUND(L147*K147,3)</f>
        <v>0</v>
      </c>
      <c r="BL147" s="16" t="s">
        <v>152</v>
      </c>
      <c r="BM147" s="16" t="s">
        <v>1055</v>
      </c>
    </row>
    <row r="148" spans="2:65" s="12" customFormat="1" ht="22.5" customHeight="1" x14ac:dyDescent="0.3">
      <c r="B148" s="161"/>
      <c r="C148" s="162"/>
      <c r="D148" s="162"/>
      <c r="E148" s="163" t="s">
        <v>3</v>
      </c>
      <c r="F148" s="245" t="s">
        <v>977</v>
      </c>
      <c r="G148" s="246"/>
      <c r="H148" s="246"/>
      <c r="I148" s="246"/>
      <c r="J148" s="162"/>
      <c r="K148" s="164" t="s">
        <v>3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156</v>
      </c>
      <c r="AU148" s="168" t="s">
        <v>153</v>
      </c>
      <c r="AV148" s="12" t="s">
        <v>79</v>
      </c>
      <c r="AW148" s="12" t="s">
        <v>29</v>
      </c>
      <c r="AX148" s="12" t="s">
        <v>72</v>
      </c>
      <c r="AY148" s="168" t="s">
        <v>147</v>
      </c>
    </row>
    <row r="149" spans="2:65" s="10" customFormat="1" ht="22.5" customHeight="1" x14ac:dyDescent="0.3">
      <c r="B149" s="145"/>
      <c r="C149" s="146"/>
      <c r="D149" s="146"/>
      <c r="E149" s="147" t="s">
        <v>3</v>
      </c>
      <c r="F149" s="244" t="s">
        <v>1056</v>
      </c>
      <c r="G149" s="238"/>
      <c r="H149" s="238"/>
      <c r="I149" s="238"/>
      <c r="J149" s="146"/>
      <c r="K149" s="148">
        <v>7.2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156</v>
      </c>
      <c r="AU149" s="152" t="s">
        <v>153</v>
      </c>
      <c r="AV149" s="10" t="s">
        <v>153</v>
      </c>
      <c r="AW149" s="10" t="s">
        <v>29</v>
      </c>
      <c r="AX149" s="10" t="s">
        <v>72</v>
      </c>
      <c r="AY149" s="152" t="s">
        <v>147</v>
      </c>
    </row>
    <row r="150" spans="2:65" s="11" customFormat="1" ht="22.5" customHeight="1" x14ac:dyDescent="0.3">
      <c r="B150" s="153"/>
      <c r="C150" s="154"/>
      <c r="D150" s="154"/>
      <c r="E150" s="155" t="s">
        <v>3</v>
      </c>
      <c r="F150" s="239" t="s">
        <v>160</v>
      </c>
      <c r="G150" s="240"/>
      <c r="H150" s="240"/>
      <c r="I150" s="240"/>
      <c r="J150" s="154"/>
      <c r="K150" s="156">
        <v>7.2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156</v>
      </c>
      <c r="AU150" s="160" t="s">
        <v>153</v>
      </c>
      <c r="AV150" s="11" t="s">
        <v>152</v>
      </c>
      <c r="AW150" s="11" t="s">
        <v>29</v>
      </c>
      <c r="AX150" s="11" t="s">
        <v>79</v>
      </c>
      <c r="AY150" s="160" t="s">
        <v>147</v>
      </c>
    </row>
    <row r="151" spans="2:65" s="1" customFormat="1" ht="31.5" customHeight="1" x14ac:dyDescent="0.3">
      <c r="B151" s="134"/>
      <c r="C151" s="135" t="s">
        <v>211</v>
      </c>
      <c r="D151" s="135" t="s">
        <v>148</v>
      </c>
      <c r="E151" s="136" t="s">
        <v>983</v>
      </c>
      <c r="F151" s="234" t="s">
        <v>984</v>
      </c>
      <c r="G151" s="222"/>
      <c r="H151" s="222"/>
      <c r="I151" s="222"/>
      <c r="J151" s="137" t="s">
        <v>196</v>
      </c>
      <c r="K151" s="138">
        <v>7.2</v>
      </c>
      <c r="L151" s="221">
        <v>0</v>
      </c>
      <c r="M151" s="222"/>
      <c r="N151" s="221">
        <f>ROUND(L151*K151,3)</f>
        <v>0</v>
      </c>
      <c r="O151" s="222"/>
      <c r="P151" s="222"/>
      <c r="Q151" s="222"/>
      <c r="R151" s="139"/>
      <c r="T151" s="140" t="s">
        <v>3</v>
      </c>
      <c r="U151" s="39" t="s">
        <v>39</v>
      </c>
      <c r="V151" s="141">
        <v>0.30845</v>
      </c>
      <c r="W151" s="141">
        <f>V151*K151</f>
        <v>2.2208399999999999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16" t="s">
        <v>152</v>
      </c>
      <c r="AT151" s="16" t="s">
        <v>148</v>
      </c>
      <c r="AU151" s="16" t="s">
        <v>153</v>
      </c>
      <c r="AY151" s="16" t="s">
        <v>147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16" t="s">
        <v>153</v>
      </c>
      <c r="BK151" s="144">
        <f>ROUND(L151*K151,3)</f>
        <v>0</v>
      </c>
      <c r="BL151" s="16" t="s">
        <v>152</v>
      </c>
      <c r="BM151" s="16" t="s">
        <v>1057</v>
      </c>
    </row>
    <row r="152" spans="2:65" s="1" customFormat="1" ht="22.5" customHeight="1" x14ac:dyDescent="0.3">
      <c r="B152" s="134"/>
      <c r="C152" s="135" t="s">
        <v>215</v>
      </c>
      <c r="D152" s="135" t="s">
        <v>148</v>
      </c>
      <c r="E152" s="136" t="s">
        <v>986</v>
      </c>
      <c r="F152" s="234" t="s">
        <v>987</v>
      </c>
      <c r="G152" s="222"/>
      <c r="H152" s="222"/>
      <c r="I152" s="222"/>
      <c r="J152" s="137" t="s">
        <v>191</v>
      </c>
      <c r="K152" s="138">
        <v>0.15</v>
      </c>
      <c r="L152" s="221">
        <v>0</v>
      </c>
      <c r="M152" s="222"/>
      <c r="N152" s="221">
        <f>ROUND(L152*K152,3)</f>
        <v>0</v>
      </c>
      <c r="O152" s="222"/>
      <c r="P152" s="222"/>
      <c r="Q152" s="222"/>
      <c r="R152" s="139"/>
      <c r="T152" s="140" t="s">
        <v>3</v>
      </c>
      <c r="U152" s="39" t="s">
        <v>39</v>
      </c>
      <c r="V152" s="141">
        <v>35.799520000000001</v>
      </c>
      <c r="W152" s="141">
        <f>V152*K152</f>
        <v>5.3699279999999998</v>
      </c>
      <c r="X152" s="141">
        <v>1.0156099999999999</v>
      </c>
      <c r="Y152" s="141">
        <f>X152*K152</f>
        <v>0.15234149999999999</v>
      </c>
      <c r="Z152" s="141">
        <v>0</v>
      </c>
      <c r="AA152" s="142">
        <f>Z152*K152</f>
        <v>0</v>
      </c>
      <c r="AR152" s="16" t="s">
        <v>152</v>
      </c>
      <c r="AT152" s="16" t="s">
        <v>148</v>
      </c>
      <c r="AU152" s="16" t="s">
        <v>153</v>
      </c>
      <c r="AY152" s="16" t="s">
        <v>147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6" t="s">
        <v>153</v>
      </c>
      <c r="BK152" s="144">
        <f>ROUND(L152*K152,3)</f>
        <v>0</v>
      </c>
      <c r="BL152" s="16" t="s">
        <v>152</v>
      </c>
      <c r="BM152" s="16" t="s">
        <v>1058</v>
      </c>
    </row>
    <row r="153" spans="2:65" s="9" customFormat="1" ht="29.85" customHeight="1" x14ac:dyDescent="0.3">
      <c r="B153" s="123"/>
      <c r="C153" s="124"/>
      <c r="D153" s="133" t="s">
        <v>115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30">
        <f>BK153</f>
        <v>0</v>
      </c>
      <c r="O153" s="231"/>
      <c r="P153" s="231"/>
      <c r="Q153" s="231"/>
      <c r="R153" s="126"/>
      <c r="T153" s="127"/>
      <c r="U153" s="124"/>
      <c r="V153" s="124"/>
      <c r="W153" s="128">
        <f>W154</f>
        <v>3.2310240000000001</v>
      </c>
      <c r="X153" s="124"/>
      <c r="Y153" s="128">
        <f>Y154</f>
        <v>0</v>
      </c>
      <c r="Z153" s="124"/>
      <c r="AA153" s="129">
        <f>AA154</f>
        <v>0</v>
      </c>
      <c r="AR153" s="130" t="s">
        <v>79</v>
      </c>
      <c r="AT153" s="131" t="s">
        <v>71</v>
      </c>
      <c r="AU153" s="131" t="s">
        <v>79</v>
      </c>
      <c r="AY153" s="130" t="s">
        <v>147</v>
      </c>
      <c r="BK153" s="132">
        <f>BK154</f>
        <v>0</v>
      </c>
    </row>
    <row r="154" spans="2:65" s="1" customFormat="1" ht="31.5" customHeight="1" x14ac:dyDescent="0.3">
      <c r="B154" s="134"/>
      <c r="C154" s="135" t="s">
        <v>219</v>
      </c>
      <c r="D154" s="135" t="s">
        <v>148</v>
      </c>
      <c r="E154" s="136" t="s">
        <v>989</v>
      </c>
      <c r="F154" s="234" t="s">
        <v>990</v>
      </c>
      <c r="G154" s="222"/>
      <c r="H154" s="222"/>
      <c r="I154" s="222"/>
      <c r="J154" s="137" t="s">
        <v>191</v>
      </c>
      <c r="K154" s="138">
        <v>9.7319999999999993</v>
      </c>
      <c r="L154" s="221">
        <v>0</v>
      </c>
      <c r="M154" s="222"/>
      <c r="N154" s="221">
        <f>ROUND(L154*K154,3)</f>
        <v>0</v>
      </c>
      <c r="O154" s="222"/>
      <c r="P154" s="222"/>
      <c r="Q154" s="222"/>
      <c r="R154" s="139"/>
      <c r="T154" s="140" t="s">
        <v>3</v>
      </c>
      <c r="U154" s="173" t="s">
        <v>39</v>
      </c>
      <c r="V154" s="174">
        <v>0.33200000000000002</v>
      </c>
      <c r="W154" s="174">
        <f>V154*K154</f>
        <v>3.2310240000000001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6" t="s">
        <v>152</v>
      </c>
      <c r="AT154" s="16" t="s">
        <v>148</v>
      </c>
      <c r="AU154" s="16" t="s">
        <v>153</v>
      </c>
      <c r="AY154" s="16" t="s">
        <v>147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6" t="s">
        <v>153</v>
      </c>
      <c r="BK154" s="144">
        <f>ROUND(L154*K154,3)</f>
        <v>0</v>
      </c>
      <c r="BL154" s="16" t="s">
        <v>152</v>
      </c>
      <c r="BM154" s="16" t="s">
        <v>1059</v>
      </c>
    </row>
    <row r="155" spans="2:65" s="1" customFormat="1" ht="6.95" customHeight="1" x14ac:dyDescent="0.3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</sheetData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45:I145"/>
    <mergeCell ref="F146:I146"/>
    <mergeCell ref="F147:I147"/>
    <mergeCell ref="L147:M147"/>
    <mergeCell ref="N147:Q147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H1:K1"/>
    <mergeCell ref="S2:AC2"/>
    <mergeCell ref="F154:I154"/>
    <mergeCell ref="L154:M154"/>
    <mergeCell ref="N154:Q154"/>
    <mergeCell ref="N114:Q114"/>
    <mergeCell ref="N115:Q115"/>
    <mergeCell ref="N116:Q116"/>
    <mergeCell ref="N126:Q126"/>
    <mergeCell ref="N142:Q142"/>
    <mergeCell ref="N153:Q153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43:I143"/>
    <mergeCell ref="L143:M143"/>
    <mergeCell ref="N143:Q143"/>
    <mergeCell ref="F144:I14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>
      <pane ySplit="1" topLeftCell="A113" activePane="bottomLeft" state="frozen"/>
      <selection pane="bottomLeft" activeCell="L155" sqref="L15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1086</v>
      </c>
      <c r="G1" s="178"/>
      <c r="H1" s="218" t="s">
        <v>1087</v>
      </c>
      <c r="I1" s="218"/>
      <c r="J1" s="218"/>
      <c r="K1" s="218"/>
      <c r="L1" s="178" t="s">
        <v>1088</v>
      </c>
      <c r="M1" s="180"/>
      <c r="N1" s="180"/>
      <c r="O1" s="181" t="s">
        <v>96</v>
      </c>
      <c r="P1" s="180"/>
      <c r="Q1" s="180"/>
      <c r="R1" s="180"/>
      <c r="S1" s="178" t="s">
        <v>1089</v>
      </c>
      <c r="T1" s="178"/>
      <c r="U1" s="182"/>
      <c r="V1" s="1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4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83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6" t="s">
        <v>91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72</v>
      </c>
    </row>
    <row r="4" spans="1:66" ht="36.950000000000003" customHeight="1" x14ac:dyDescent="0.3">
      <c r="B4" s="20"/>
      <c r="C4" s="208" t="s">
        <v>97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7" t="s">
        <v>13</v>
      </c>
      <c r="E6" s="21"/>
      <c r="F6" s="248" t="str">
        <f>'Rekapitulácia stavby'!K6</f>
        <v>Modernizácia budovy označenej súpisným číslom 52 a výstavba detského a workout ihriska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21"/>
      <c r="R6" s="22"/>
    </row>
    <row r="7" spans="1:66" s="1" customFormat="1" ht="32.85" customHeight="1" x14ac:dyDescent="0.3">
      <c r="B7" s="30"/>
      <c r="C7" s="31"/>
      <c r="D7" s="26" t="s">
        <v>98</v>
      </c>
      <c r="E7" s="31"/>
      <c r="F7" s="216" t="s">
        <v>1060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1"/>
      <c r="R7" s="32"/>
    </row>
    <row r="8" spans="1:66" s="1" customFormat="1" ht="14.45" customHeight="1" x14ac:dyDescent="0.3">
      <c r="B8" s="30"/>
      <c r="C8" s="31"/>
      <c r="D8" s="27" t="s">
        <v>15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16</v>
      </c>
      <c r="N8" s="31"/>
      <c r="O8" s="25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7" t="s">
        <v>17</v>
      </c>
      <c r="E9" s="31"/>
      <c r="F9" s="25" t="s">
        <v>18</v>
      </c>
      <c r="G9" s="31"/>
      <c r="H9" s="31"/>
      <c r="I9" s="31"/>
      <c r="J9" s="31"/>
      <c r="K9" s="31"/>
      <c r="L9" s="31"/>
      <c r="M9" s="27" t="s">
        <v>19</v>
      </c>
      <c r="N9" s="31"/>
      <c r="O9" s="249">
        <f>'Rekapitulácia stavby'!AN8</f>
        <v>0</v>
      </c>
      <c r="P9" s="187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7" t="s">
        <v>20</v>
      </c>
      <c r="E11" s="31"/>
      <c r="F11" s="31"/>
      <c r="G11" s="31"/>
      <c r="H11" s="31"/>
      <c r="I11" s="31"/>
      <c r="J11" s="31"/>
      <c r="K11" s="31"/>
      <c r="L11" s="31"/>
      <c r="M11" s="27" t="s">
        <v>21</v>
      </c>
      <c r="N11" s="31"/>
      <c r="O11" s="215" t="s">
        <v>3</v>
      </c>
      <c r="P11" s="187"/>
      <c r="Q11" s="31"/>
      <c r="R11" s="32"/>
    </row>
    <row r="12" spans="1:66" s="1" customFormat="1" ht="18" customHeight="1" x14ac:dyDescent="0.3">
      <c r="B12" s="30"/>
      <c r="C12" s="31"/>
      <c r="D12" s="31"/>
      <c r="E12" s="25" t="s">
        <v>22</v>
      </c>
      <c r="F12" s="31"/>
      <c r="G12" s="31"/>
      <c r="H12" s="31"/>
      <c r="I12" s="31"/>
      <c r="J12" s="31"/>
      <c r="K12" s="31"/>
      <c r="L12" s="31"/>
      <c r="M12" s="27" t="s">
        <v>23</v>
      </c>
      <c r="N12" s="31"/>
      <c r="O12" s="215" t="s">
        <v>3</v>
      </c>
      <c r="P12" s="187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7" t="s">
        <v>24</v>
      </c>
      <c r="E14" s="31"/>
      <c r="F14" s="31"/>
      <c r="G14" s="31"/>
      <c r="H14" s="31"/>
      <c r="I14" s="31"/>
      <c r="J14" s="31"/>
      <c r="K14" s="31"/>
      <c r="L14" s="31"/>
      <c r="M14" s="27" t="s">
        <v>21</v>
      </c>
      <c r="N14" s="31"/>
      <c r="O14" s="215" t="str">
        <f>IF('Rekapitulácia stavby'!AN13="","",'Rekapitulácia stavby'!AN13)</f>
        <v/>
      </c>
      <c r="P14" s="187"/>
      <c r="Q14" s="31"/>
      <c r="R14" s="32"/>
    </row>
    <row r="15" spans="1:66" s="1" customFormat="1" ht="18" customHeight="1" x14ac:dyDescent="0.3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23</v>
      </c>
      <c r="N15" s="31"/>
      <c r="O15" s="215" t="str">
        <f>IF('Rekapitulácia stavby'!AN14="","",'Rekapitulácia stavby'!AN14)</f>
        <v/>
      </c>
      <c r="P15" s="187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7" t="s">
        <v>25</v>
      </c>
      <c r="E17" s="31"/>
      <c r="F17" s="31"/>
      <c r="G17" s="31"/>
      <c r="H17" s="31"/>
      <c r="I17" s="31"/>
      <c r="J17" s="31"/>
      <c r="K17" s="31"/>
      <c r="L17" s="31"/>
      <c r="M17" s="27" t="s">
        <v>21</v>
      </c>
      <c r="N17" s="31"/>
      <c r="O17" s="215" t="s">
        <v>26</v>
      </c>
      <c r="P17" s="187"/>
      <c r="Q17" s="31"/>
      <c r="R17" s="32"/>
    </row>
    <row r="18" spans="2:18" s="1" customFormat="1" ht="18" customHeight="1" x14ac:dyDescent="0.3">
      <c r="B18" s="30"/>
      <c r="C18" s="31"/>
      <c r="D18" s="31"/>
      <c r="E18" s="25" t="s">
        <v>27</v>
      </c>
      <c r="F18" s="31"/>
      <c r="G18" s="31"/>
      <c r="H18" s="31"/>
      <c r="I18" s="31"/>
      <c r="J18" s="31"/>
      <c r="K18" s="31"/>
      <c r="L18" s="31"/>
      <c r="M18" s="27" t="s">
        <v>23</v>
      </c>
      <c r="N18" s="31"/>
      <c r="O18" s="215" t="s">
        <v>28</v>
      </c>
      <c r="P18" s="187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21</v>
      </c>
      <c r="N20" s="31"/>
      <c r="O20" s="215" t="str">
        <f>IF('Rekapitulácia stavby'!AN19="","",'Rekapitulácia stavby'!AN19)</f>
        <v/>
      </c>
      <c r="P20" s="187"/>
      <c r="Q20" s="31"/>
      <c r="R20" s="32"/>
    </row>
    <row r="21" spans="2:18" s="1" customFormat="1" ht="18" customHeight="1" x14ac:dyDescent="0.3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23</v>
      </c>
      <c r="N21" s="31"/>
      <c r="O21" s="215" t="str">
        <f>IF('Rekapitulácia stavby'!AN20="","",'Rekapitulácia stavby'!AN20)</f>
        <v/>
      </c>
      <c r="P21" s="187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217" t="s">
        <v>3</v>
      </c>
      <c r="F24" s="187"/>
      <c r="G24" s="187"/>
      <c r="H24" s="187"/>
      <c r="I24" s="187"/>
      <c r="J24" s="187"/>
      <c r="K24" s="187"/>
      <c r="L24" s="187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99" t="s">
        <v>100</v>
      </c>
      <c r="E27" s="31"/>
      <c r="F27" s="31"/>
      <c r="G27" s="31"/>
      <c r="H27" s="31"/>
      <c r="I27" s="31"/>
      <c r="J27" s="31"/>
      <c r="K27" s="31"/>
      <c r="L27" s="31"/>
      <c r="M27" s="194">
        <f>N88</f>
        <v>0</v>
      </c>
      <c r="N27" s="187"/>
      <c r="O27" s="187"/>
      <c r="P27" s="187"/>
      <c r="Q27" s="31"/>
      <c r="R27" s="32"/>
    </row>
    <row r="28" spans="2:18" s="1" customFormat="1" ht="14.45" customHeight="1" x14ac:dyDescent="0.3">
      <c r="B28" s="30"/>
      <c r="C28" s="31"/>
      <c r="D28" s="29" t="s">
        <v>101</v>
      </c>
      <c r="E28" s="31"/>
      <c r="F28" s="31"/>
      <c r="G28" s="31"/>
      <c r="H28" s="31"/>
      <c r="I28" s="31"/>
      <c r="J28" s="31"/>
      <c r="K28" s="31"/>
      <c r="L28" s="31"/>
      <c r="M28" s="194">
        <f>N95</f>
        <v>0</v>
      </c>
      <c r="N28" s="187"/>
      <c r="O28" s="187"/>
      <c r="P28" s="187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00" t="s">
        <v>35</v>
      </c>
      <c r="E30" s="31"/>
      <c r="F30" s="31"/>
      <c r="G30" s="31"/>
      <c r="H30" s="31"/>
      <c r="I30" s="31"/>
      <c r="J30" s="31"/>
      <c r="K30" s="31"/>
      <c r="L30" s="31"/>
      <c r="M30" s="263">
        <f>ROUND(M27+M28,2)</f>
        <v>0</v>
      </c>
      <c r="N30" s="187"/>
      <c r="O30" s="187"/>
      <c r="P30" s="187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36</v>
      </c>
      <c r="E32" s="37" t="s">
        <v>37</v>
      </c>
      <c r="F32" s="38">
        <v>0.2</v>
      </c>
      <c r="G32" s="101" t="s">
        <v>38</v>
      </c>
      <c r="H32" s="261">
        <f>ROUND((SUM(BE95:BE96)+SUM(BE114:BE154)), 2)</f>
        <v>0</v>
      </c>
      <c r="I32" s="187"/>
      <c r="J32" s="187"/>
      <c r="K32" s="31"/>
      <c r="L32" s="31"/>
      <c r="M32" s="261">
        <f>ROUND(ROUND((SUM(BE95:BE96)+SUM(BE114:BE154)), 2)*F32, 2)</f>
        <v>0</v>
      </c>
      <c r="N32" s="187"/>
      <c r="O32" s="187"/>
      <c r="P32" s="187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39</v>
      </c>
      <c r="F33" s="38">
        <v>0.2</v>
      </c>
      <c r="G33" s="101" t="s">
        <v>38</v>
      </c>
      <c r="H33" s="261">
        <f>ROUND((SUM(BF95:BF96)+SUM(BF114:BF154)), 2)</f>
        <v>0</v>
      </c>
      <c r="I33" s="187"/>
      <c r="J33" s="187"/>
      <c r="K33" s="31"/>
      <c r="L33" s="31"/>
      <c r="M33" s="261">
        <f>ROUND(ROUND((SUM(BF95:BF96)+SUM(BF114:BF154)), 2)*F33, 2)</f>
        <v>0</v>
      </c>
      <c r="N33" s="187"/>
      <c r="O33" s="187"/>
      <c r="P33" s="187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40</v>
      </c>
      <c r="F34" s="38">
        <v>0.2</v>
      </c>
      <c r="G34" s="101" t="s">
        <v>38</v>
      </c>
      <c r="H34" s="261">
        <f>ROUND((SUM(BG95:BG96)+SUM(BG114:BG154)), 2)</f>
        <v>0</v>
      </c>
      <c r="I34" s="187"/>
      <c r="J34" s="187"/>
      <c r="K34" s="31"/>
      <c r="L34" s="31"/>
      <c r="M34" s="261">
        <v>0</v>
      </c>
      <c r="N34" s="187"/>
      <c r="O34" s="187"/>
      <c r="P34" s="187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41</v>
      </c>
      <c r="F35" s="38">
        <v>0.2</v>
      </c>
      <c r="G35" s="101" t="s">
        <v>38</v>
      </c>
      <c r="H35" s="261">
        <f>ROUND((SUM(BH95:BH96)+SUM(BH114:BH154)), 2)</f>
        <v>0</v>
      </c>
      <c r="I35" s="187"/>
      <c r="J35" s="187"/>
      <c r="K35" s="31"/>
      <c r="L35" s="31"/>
      <c r="M35" s="261">
        <v>0</v>
      </c>
      <c r="N35" s="187"/>
      <c r="O35" s="187"/>
      <c r="P35" s="187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42</v>
      </c>
      <c r="F36" s="38">
        <v>0</v>
      </c>
      <c r="G36" s="101" t="s">
        <v>38</v>
      </c>
      <c r="H36" s="261">
        <f>ROUND((SUM(BI95:BI96)+SUM(BI114:BI154)), 2)</f>
        <v>0</v>
      </c>
      <c r="I36" s="187"/>
      <c r="J36" s="187"/>
      <c r="K36" s="31"/>
      <c r="L36" s="31"/>
      <c r="M36" s="261">
        <v>0</v>
      </c>
      <c r="N36" s="187"/>
      <c r="O36" s="187"/>
      <c r="P36" s="187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98"/>
      <c r="D38" s="102" t="s">
        <v>43</v>
      </c>
      <c r="E38" s="70"/>
      <c r="F38" s="70"/>
      <c r="G38" s="103" t="s">
        <v>44</v>
      </c>
      <c r="H38" s="104" t="s">
        <v>45</v>
      </c>
      <c r="I38" s="70"/>
      <c r="J38" s="70"/>
      <c r="K38" s="70"/>
      <c r="L38" s="262">
        <f>SUM(M30:M36)</f>
        <v>0</v>
      </c>
      <c r="M38" s="201"/>
      <c r="N38" s="201"/>
      <c r="O38" s="201"/>
      <c r="P38" s="203"/>
      <c r="Q38" s="98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 x14ac:dyDescent="0.3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3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x14ac:dyDescent="0.3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x14ac:dyDescent="0.3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x14ac:dyDescent="0.3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x14ac:dyDescent="0.3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x14ac:dyDescent="0.3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x14ac:dyDescent="0.3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x14ac:dyDescent="0.3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5" x14ac:dyDescent="0.3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 x14ac:dyDescent="0.3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3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x14ac:dyDescent="0.3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x14ac:dyDescent="0.3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x14ac:dyDescent="0.3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x14ac:dyDescent="0.3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x14ac:dyDescent="0.3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x14ac:dyDescent="0.3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x14ac:dyDescent="0.3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5" x14ac:dyDescent="0.3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208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7" t="s">
        <v>13</v>
      </c>
      <c r="D78" s="31"/>
      <c r="E78" s="31"/>
      <c r="F78" s="248" t="str">
        <f>F6</f>
        <v>Modernizácia budovy označenej súpisným číslom 52 a výstavba detského a workout ihriska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31"/>
      <c r="R78" s="32"/>
    </row>
    <row r="79" spans="2:18" s="1" customFormat="1" ht="36.950000000000003" customHeight="1" x14ac:dyDescent="0.3">
      <c r="B79" s="30"/>
      <c r="C79" s="64" t="s">
        <v>98</v>
      </c>
      <c r="D79" s="31"/>
      <c r="E79" s="31"/>
      <c r="F79" s="209" t="str">
        <f>F7</f>
        <v>SO 06 - Oporný múr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7" t="s">
        <v>17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19</v>
      </c>
      <c r="L81" s="31"/>
      <c r="M81" s="249">
        <f>IF(O9="","",O9)</f>
        <v>0</v>
      </c>
      <c r="N81" s="187"/>
      <c r="O81" s="187"/>
      <c r="P81" s="187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 x14ac:dyDescent="0.3">
      <c r="B83" s="30"/>
      <c r="C83" s="27" t="s">
        <v>20</v>
      </c>
      <c r="D83" s="31"/>
      <c r="E83" s="31"/>
      <c r="F83" s="25" t="str">
        <f>E12</f>
        <v>Obec Valaská Dubová</v>
      </c>
      <c r="G83" s="31"/>
      <c r="H83" s="31"/>
      <c r="I83" s="31"/>
      <c r="J83" s="31"/>
      <c r="K83" s="27" t="s">
        <v>25</v>
      </c>
      <c r="L83" s="31"/>
      <c r="M83" s="215" t="str">
        <f>E18</f>
        <v>VIZUALDK projekt, s.r.o.</v>
      </c>
      <c r="N83" s="187"/>
      <c r="O83" s="187"/>
      <c r="P83" s="187"/>
      <c r="Q83" s="187"/>
      <c r="R83" s="32"/>
    </row>
    <row r="84" spans="2:47" s="1" customFormat="1" ht="14.45" customHeight="1" x14ac:dyDescent="0.3">
      <c r="B84" s="30"/>
      <c r="C84" s="27" t="s">
        <v>24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215" t="str">
        <f>E21</f>
        <v xml:space="preserve"> </v>
      </c>
      <c r="N84" s="187"/>
      <c r="O84" s="187"/>
      <c r="P84" s="187"/>
      <c r="Q84" s="187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60" t="s">
        <v>103</v>
      </c>
      <c r="D86" s="259"/>
      <c r="E86" s="259"/>
      <c r="F86" s="259"/>
      <c r="G86" s="259"/>
      <c r="H86" s="98"/>
      <c r="I86" s="98"/>
      <c r="J86" s="98"/>
      <c r="K86" s="98"/>
      <c r="L86" s="98"/>
      <c r="M86" s="98"/>
      <c r="N86" s="260" t="s">
        <v>104</v>
      </c>
      <c r="O86" s="187"/>
      <c r="P86" s="187"/>
      <c r="Q86" s="187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05" t="s">
        <v>105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6">
        <f>N114</f>
        <v>0</v>
      </c>
      <c r="O88" s="187"/>
      <c r="P88" s="187"/>
      <c r="Q88" s="187"/>
      <c r="R88" s="32"/>
      <c r="AU88" s="16" t="s">
        <v>106</v>
      </c>
    </row>
    <row r="89" spans="2:47" s="6" customFormat="1" ht="24.95" customHeight="1" x14ac:dyDescent="0.3">
      <c r="B89" s="106"/>
      <c r="C89" s="107"/>
      <c r="D89" s="108" t="s">
        <v>107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56">
        <f>N115</f>
        <v>0</v>
      </c>
      <c r="O89" s="257"/>
      <c r="P89" s="257"/>
      <c r="Q89" s="257"/>
      <c r="R89" s="109"/>
    </row>
    <row r="90" spans="2:47" s="7" customFormat="1" ht="19.899999999999999" customHeight="1" x14ac:dyDescent="0.3">
      <c r="B90" s="110"/>
      <c r="C90" s="111"/>
      <c r="D90" s="112" t="s">
        <v>108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54">
        <f>N116</f>
        <v>0</v>
      </c>
      <c r="O90" s="255"/>
      <c r="P90" s="255"/>
      <c r="Q90" s="255"/>
      <c r="R90" s="113"/>
    </row>
    <row r="91" spans="2:47" s="7" customFormat="1" ht="19.899999999999999" customHeight="1" x14ac:dyDescent="0.3">
      <c r="B91" s="110"/>
      <c r="C91" s="111"/>
      <c r="D91" s="112" t="s">
        <v>109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54">
        <f>N126</f>
        <v>0</v>
      </c>
      <c r="O91" s="255"/>
      <c r="P91" s="255"/>
      <c r="Q91" s="255"/>
      <c r="R91" s="113"/>
    </row>
    <row r="92" spans="2:47" s="7" customFormat="1" ht="19.899999999999999" customHeight="1" x14ac:dyDescent="0.3">
      <c r="B92" s="110"/>
      <c r="C92" s="111"/>
      <c r="D92" s="112" t="s">
        <v>110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54">
        <f>N142</f>
        <v>0</v>
      </c>
      <c r="O92" s="255"/>
      <c r="P92" s="255"/>
      <c r="Q92" s="255"/>
      <c r="R92" s="113"/>
    </row>
    <row r="93" spans="2:47" s="7" customFormat="1" ht="19.899999999999999" customHeight="1" x14ac:dyDescent="0.3">
      <c r="B93" s="110"/>
      <c r="C93" s="111"/>
      <c r="D93" s="112" t="s">
        <v>115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54">
        <f>N153</f>
        <v>0</v>
      </c>
      <c r="O93" s="255"/>
      <c r="P93" s="255"/>
      <c r="Q93" s="255"/>
      <c r="R93" s="113"/>
    </row>
    <row r="94" spans="2:47" s="1" customFormat="1" ht="21.75" customHeight="1" x14ac:dyDescent="0.3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47" s="1" customFormat="1" ht="29.25" customHeight="1" x14ac:dyDescent="0.3">
      <c r="B95" s="30"/>
      <c r="C95" s="105" t="s">
        <v>132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8">
        <v>0</v>
      </c>
      <c r="O95" s="187"/>
      <c r="P95" s="187"/>
      <c r="Q95" s="187"/>
      <c r="R95" s="32"/>
      <c r="T95" s="114"/>
      <c r="U95" s="115" t="s">
        <v>36</v>
      </c>
    </row>
    <row r="96" spans="2:47" s="1" customFormat="1" ht="18" customHeight="1" x14ac:dyDescent="0.3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 x14ac:dyDescent="0.3">
      <c r="B97" s="30"/>
      <c r="C97" s="97" t="s">
        <v>95</v>
      </c>
      <c r="D97" s="98"/>
      <c r="E97" s="98"/>
      <c r="F97" s="98"/>
      <c r="G97" s="98"/>
      <c r="H97" s="98"/>
      <c r="I97" s="98"/>
      <c r="J97" s="98"/>
      <c r="K97" s="98"/>
      <c r="L97" s="198">
        <f>ROUND(SUM(N88+N95),2)</f>
        <v>0</v>
      </c>
      <c r="M97" s="259"/>
      <c r="N97" s="259"/>
      <c r="O97" s="259"/>
      <c r="P97" s="259"/>
      <c r="Q97" s="259"/>
      <c r="R97" s="32"/>
    </row>
    <row r="98" spans="2:18" s="1" customFormat="1" ht="6.95" customHeight="1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 x14ac:dyDescent="0.3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0000000000003" customHeight="1" x14ac:dyDescent="0.3">
      <c r="B103" s="30"/>
      <c r="C103" s="208" t="s">
        <v>133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32"/>
    </row>
    <row r="104" spans="2:18" s="1" customFormat="1" ht="6.95" customHeight="1" x14ac:dyDescent="0.3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 x14ac:dyDescent="0.3">
      <c r="B105" s="30"/>
      <c r="C105" s="27" t="s">
        <v>13</v>
      </c>
      <c r="D105" s="31"/>
      <c r="E105" s="31"/>
      <c r="F105" s="248" t="str">
        <f>F6</f>
        <v>Modernizácia budovy označenej súpisným číslom 52 a výstavba detského a workout ihriska</v>
      </c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31"/>
      <c r="R105" s="32"/>
    </row>
    <row r="106" spans="2:18" s="1" customFormat="1" ht="36.950000000000003" customHeight="1" x14ac:dyDescent="0.3">
      <c r="B106" s="30"/>
      <c r="C106" s="64" t="s">
        <v>98</v>
      </c>
      <c r="D106" s="31"/>
      <c r="E106" s="31"/>
      <c r="F106" s="209" t="str">
        <f>F7</f>
        <v>SO 06 - Oporný múr</v>
      </c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31"/>
      <c r="R106" s="32"/>
    </row>
    <row r="107" spans="2:18" s="1" customFormat="1" ht="6.95" customHeight="1" x14ac:dyDescent="0.3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 x14ac:dyDescent="0.3">
      <c r="B108" s="30"/>
      <c r="C108" s="27" t="s">
        <v>17</v>
      </c>
      <c r="D108" s="31"/>
      <c r="E108" s="31"/>
      <c r="F108" s="25" t="str">
        <f>F9</f>
        <v xml:space="preserve"> </v>
      </c>
      <c r="G108" s="31"/>
      <c r="H108" s="31"/>
      <c r="I108" s="31"/>
      <c r="J108" s="31"/>
      <c r="K108" s="27" t="s">
        <v>19</v>
      </c>
      <c r="L108" s="31"/>
      <c r="M108" s="249">
        <f>IF(O9="","",O9)</f>
        <v>0</v>
      </c>
      <c r="N108" s="187"/>
      <c r="O108" s="187"/>
      <c r="P108" s="187"/>
      <c r="Q108" s="31"/>
      <c r="R108" s="32"/>
    </row>
    <row r="109" spans="2:18" s="1" customFormat="1" ht="6.9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 x14ac:dyDescent="0.3">
      <c r="B110" s="30"/>
      <c r="C110" s="27" t="s">
        <v>20</v>
      </c>
      <c r="D110" s="31"/>
      <c r="E110" s="31"/>
      <c r="F110" s="25" t="str">
        <f>E12</f>
        <v>Obec Valaská Dubová</v>
      </c>
      <c r="G110" s="31"/>
      <c r="H110" s="31"/>
      <c r="I110" s="31"/>
      <c r="J110" s="31"/>
      <c r="K110" s="27" t="s">
        <v>25</v>
      </c>
      <c r="L110" s="31"/>
      <c r="M110" s="215" t="str">
        <f>E18</f>
        <v>VIZUALDK projekt, s.r.o.</v>
      </c>
      <c r="N110" s="187"/>
      <c r="O110" s="187"/>
      <c r="P110" s="187"/>
      <c r="Q110" s="187"/>
      <c r="R110" s="32"/>
    </row>
    <row r="111" spans="2:18" s="1" customFormat="1" ht="14.45" customHeight="1" x14ac:dyDescent="0.3">
      <c r="B111" s="30"/>
      <c r="C111" s="27" t="s">
        <v>24</v>
      </c>
      <c r="D111" s="31"/>
      <c r="E111" s="31"/>
      <c r="F111" s="25" t="str">
        <f>IF(E15="","",E15)</f>
        <v xml:space="preserve"> </v>
      </c>
      <c r="G111" s="31"/>
      <c r="H111" s="31"/>
      <c r="I111" s="31"/>
      <c r="J111" s="31"/>
      <c r="K111" s="27" t="s">
        <v>31</v>
      </c>
      <c r="L111" s="31"/>
      <c r="M111" s="215" t="str">
        <f>E21</f>
        <v xml:space="preserve"> </v>
      </c>
      <c r="N111" s="187"/>
      <c r="O111" s="187"/>
      <c r="P111" s="187"/>
      <c r="Q111" s="187"/>
      <c r="R111" s="32"/>
    </row>
    <row r="112" spans="2:18" s="1" customFormat="1" ht="10.35" customHeight="1" x14ac:dyDescent="0.3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8" customFormat="1" ht="29.25" customHeight="1" x14ac:dyDescent="0.3">
      <c r="B113" s="116"/>
      <c r="C113" s="117" t="s">
        <v>134</v>
      </c>
      <c r="D113" s="118" t="s">
        <v>135</v>
      </c>
      <c r="E113" s="118" t="s">
        <v>54</v>
      </c>
      <c r="F113" s="250" t="s">
        <v>136</v>
      </c>
      <c r="G113" s="251"/>
      <c r="H113" s="251"/>
      <c r="I113" s="251"/>
      <c r="J113" s="118" t="s">
        <v>137</v>
      </c>
      <c r="K113" s="118" t="s">
        <v>138</v>
      </c>
      <c r="L113" s="252" t="s">
        <v>139</v>
      </c>
      <c r="M113" s="251"/>
      <c r="N113" s="250" t="s">
        <v>104</v>
      </c>
      <c r="O113" s="251"/>
      <c r="P113" s="251"/>
      <c r="Q113" s="253"/>
      <c r="R113" s="119"/>
      <c r="T113" s="71" t="s">
        <v>140</v>
      </c>
      <c r="U113" s="72" t="s">
        <v>36</v>
      </c>
      <c r="V113" s="72" t="s">
        <v>141</v>
      </c>
      <c r="W113" s="72" t="s">
        <v>142</v>
      </c>
      <c r="X113" s="72" t="s">
        <v>143</v>
      </c>
      <c r="Y113" s="72" t="s">
        <v>144</v>
      </c>
      <c r="Z113" s="72" t="s">
        <v>145</v>
      </c>
      <c r="AA113" s="73" t="s">
        <v>146</v>
      </c>
    </row>
    <row r="114" spans="2:65" s="1" customFormat="1" ht="29.25" customHeight="1" x14ac:dyDescent="0.35">
      <c r="B114" s="30"/>
      <c r="C114" s="75" t="s">
        <v>100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24">
        <f>BK114</f>
        <v>0</v>
      </c>
      <c r="O114" s="225"/>
      <c r="P114" s="225"/>
      <c r="Q114" s="225"/>
      <c r="R114" s="32"/>
      <c r="T114" s="74"/>
      <c r="U114" s="46"/>
      <c r="V114" s="46"/>
      <c r="W114" s="120">
        <f>W115</f>
        <v>238.41158200000001</v>
      </c>
      <c r="X114" s="46"/>
      <c r="Y114" s="120">
        <f>Y115</f>
        <v>78.240104939999995</v>
      </c>
      <c r="Z114" s="46"/>
      <c r="AA114" s="121">
        <f>AA115</f>
        <v>0</v>
      </c>
      <c r="AT114" s="16" t="s">
        <v>71</v>
      </c>
      <c r="AU114" s="16" t="s">
        <v>106</v>
      </c>
      <c r="BK114" s="122">
        <f>BK115</f>
        <v>0</v>
      </c>
    </row>
    <row r="115" spans="2:65" s="9" customFormat="1" ht="37.35" customHeight="1" x14ac:dyDescent="0.35">
      <c r="B115" s="123"/>
      <c r="C115" s="124"/>
      <c r="D115" s="125" t="s">
        <v>107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26">
        <f>BK115</f>
        <v>0</v>
      </c>
      <c r="O115" s="227"/>
      <c r="P115" s="227"/>
      <c r="Q115" s="227"/>
      <c r="R115" s="126"/>
      <c r="T115" s="127"/>
      <c r="U115" s="124"/>
      <c r="V115" s="124"/>
      <c r="W115" s="128">
        <f>W116+W126+W142+W153</f>
        <v>238.41158200000001</v>
      </c>
      <c r="X115" s="124"/>
      <c r="Y115" s="128">
        <f>Y116+Y126+Y142+Y153</f>
        <v>78.240104939999995</v>
      </c>
      <c r="Z115" s="124"/>
      <c r="AA115" s="129">
        <f>AA116+AA126+AA142+AA153</f>
        <v>0</v>
      </c>
      <c r="AR115" s="130" t="s">
        <v>79</v>
      </c>
      <c r="AT115" s="131" t="s">
        <v>71</v>
      </c>
      <c r="AU115" s="131" t="s">
        <v>72</v>
      </c>
      <c r="AY115" s="130" t="s">
        <v>147</v>
      </c>
      <c r="BK115" s="132">
        <f>BK116+BK126+BK142+BK153</f>
        <v>0</v>
      </c>
    </row>
    <row r="116" spans="2:65" s="9" customFormat="1" ht="19.899999999999999" customHeight="1" x14ac:dyDescent="0.3">
      <c r="B116" s="123"/>
      <c r="C116" s="124"/>
      <c r="D116" s="133" t="s">
        <v>108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8">
        <f>BK116</f>
        <v>0</v>
      </c>
      <c r="O116" s="229"/>
      <c r="P116" s="229"/>
      <c r="Q116" s="229"/>
      <c r="R116" s="126"/>
      <c r="T116" s="127"/>
      <c r="U116" s="124"/>
      <c r="V116" s="124"/>
      <c r="W116" s="128">
        <f>SUM(W117:W125)</f>
        <v>94.060559999999995</v>
      </c>
      <c r="X116" s="124"/>
      <c r="Y116" s="128">
        <f>SUM(Y117:Y125)</f>
        <v>0</v>
      </c>
      <c r="Z116" s="124"/>
      <c r="AA116" s="129">
        <f>SUM(AA117:AA125)</f>
        <v>0</v>
      </c>
      <c r="AR116" s="130" t="s">
        <v>79</v>
      </c>
      <c r="AT116" s="131" t="s">
        <v>71</v>
      </c>
      <c r="AU116" s="131" t="s">
        <v>79</v>
      </c>
      <c r="AY116" s="130" t="s">
        <v>147</v>
      </c>
      <c r="BK116" s="132">
        <f>SUM(BK117:BK125)</f>
        <v>0</v>
      </c>
    </row>
    <row r="117" spans="2:65" s="1" customFormat="1" ht="22.5" customHeight="1" x14ac:dyDescent="0.3">
      <c r="B117" s="134"/>
      <c r="C117" s="135" t="s">
        <v>79</v>
      </c>
      <c r="D117" s="135" t="s">
        <v>148</v>
      </c>
      <c r="E117" s="136" t="s">
        <v>165</v>
      </c>
      <c r="F117" s="234" t="s">
        <v>166</v>
      </c>
      <c r="G117" s="222"/>
      <c r="H117" s="222"/>
      <c r="I117" s="222"/>
      <c r="J117" s="137" t="s">
        <v>151</v>
      </c>
      <c r="K117" s="138">
        <v>29.04</v>
      </c>
      <c r="L117" s="221">
        <v>0</v>
      </c>
      <c r="M117" s="222"/>
      <c r="N117" s="221">
        <f>ROUND(L117*K117,3)</f>
        <v>0</v>
      </c>
      <c r="O117" s="222"/>
      <c r="P117" s="222"/>
      <c r="Q117" s="222"/>
      <c r="R117" s="139"/>
      <c r="T117" s="140" t="s">
        <v>3</v>
      </c>
      <c r="U117" s="39" t="s">
        <v>39</v>
      </c>
      <c r="V117" s="141">
        <v>2.5139999999999998</v>
      </c>
      <c r="W117" s="141">
        <f>V117*K117</f>
        <v>73.006559999999993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6" t="s">
        <v>152</v>
      </c>
      <c r="AT117" s="16" t="s">
        <v>148</v>
      </c>
      <c r="AU117" s="16" t="s">
        <v>153</v>
      </c>
      <c r="AY117" s="16" t="s">
        <v>147</v>
      </c>
      <c r="BE117" s="143">
        <f>IF(U117="základná",N117,0)</f>
        <v>0</v>
      </c>
      <c r="BF117" s="143">
        <f>IF(U117="znížená",N117,0)</f>
        <v>0</v>
      </c>
      <c r="BG117" s="143">
        <f>IF(U117="zákl. prenesená",N117,0)</f>
        <v>0</v>
      </c>
      <c r="BH117" s="143">
        <f>IF(U117="zníž. prenesená",N117,0)</f>
        <v>0</v>
      </c>
      <c r="BI117" s="143">
        <f>IF(U117="nulová",N117,0)</f>
        <v>0</v>
      </c>
      <c r="BJ117" s="16" t="s">
        <v>153</v>
      </c>
      <c r="BK117" s="144">
        <f>ROUND(L117*K117,3)</f>
        <v>0</v>
      </c>
      <c r="BL117" s="16" t="s">
        <v>152</v>
      </c>
      <c r="BM117" s="16" t="s">
        <v>1061</v>
      </c>
    </row>
    <row r="118" spans="2:65" s="12" customFormat="1" ht="22.5" customHeight="1" x14ac:dyDescent="0.3">
      <c r="B118" s="161"/>
      <c r="C118" s="162"/>
      <c r="D118" s="162"/>
      <c r="E118" s="163" t="s">
        <v>3</v>
      </c>
      <c r="F118" s="245" t="s">
        <v>949</v>
      </c>
      <c r="G118" s="246"/>
      <c r="H118" s="246"/>
      <c r="I118" s="246"/>
      <c r="J118" s="162"/>
      <c r="K118" s="164" t="s">
        <v>3</v>
      </c>
      <c r="L118" s="162"/>
      <c r="M118" s="162"/>
      <c r="N118" s="162"/>
      <c r="O118" s="162"/>
      <c r="P118" s="162"/>
      <c r="Q118" s="162"/>
      <c r="R118" s="165"/>
      <c r="T118" s="166"/>
      <c r="U118" s="162"/>
      <c r="V118" s="162"/>
      <c r="W118" s="162"/>
      <c r="X118" s="162"/>
      <c r="Y118" s="162"/>
      <c r="Z118" s="162"/>
      <c r="AA118" s="167"/>
      <c r="AT118" s="168" t="s">
        <v>156</v>
      </c>
      <c r="AU118" s="168" t="s">
        <v>153</v>
      </c>
      <c r="AV118" s="12" t="s">
        <v>79</v>
      </c>
      <c r="AW118" s="12" t="s">
        <v>29</v>
      </c>
      <c r="AX118" s="12" t="s">
        <v>72</v>
      </c>
      <c r="AY118" s="168" t="s">
        <v>147</v>
      </c>
    </row>
    <row r="119" spans="2:65" s="10" customFormat="1" ht="22.5" customHeight="1" x14ac:dyDescent="0.3">
      <c r="B119" s="145"/>
      <c r="C119" s="146"/>
      <c r="D119" s="146"/>
      <c r="E119" s="147" t="s">
        <v>3</v>
      </c>
      <c r="F119" s="244" t="s">
        <v>1062</v>
      </c>
      <c r="G119" s="238"/>
      <c r="H119" s="238"/>
      <c r="I119" s="238"/>
      <c r="J119" s="146"/>
      <c r="K119" s="148">
        <v>29.04</v>
      </c>
      <c r="L119" s="146"/>
      <c r="M119" s="146"/>
      <c r="N119" s="146"/>
      <c r="O119" s="146"/>
      <c r="P119" s="146"/>
      <c r="Q119" s="146"/>
      <c r="R119" s="149"/>
      <c r="T119" s="150"/>
      <c r="U119" s="146"/>
      <c r="V119" s="146"/>
      <c r="W119" s="146"/>
      <c r="X119" s="146"/>
      <c r="Y119" s="146"/>
      <c r="Z119" s="146"/>
      <c r="AA119" s="151"/>
      <c r="AT119" s="152" t="s">
        <v>156</v>
      </c>
      <c r="AU119" s="152" t="s">
        <v>153</v>
      </c>
      <c r="AV119" s="10" t="s">
        <v>153</v>
      </c>
      <c r="AW119" s="10" t="s">
        <v>29</v>
      </c>
      <c r="AX119" s="10" t="s">
        <v>72</v>
      </c>
      <c r="AY119" s="152" t="s">
        <v>147</v>
      </c>
    </row>
    <row r="120" spans="2:65" s="11" customFormat="1" ht="22.5" customHeight="1" x14ac:dyDescent="0.3">
      <c r="B120" s="153"/>
      <c r="C120" s="154"/>
      <c r="D120" s="154"/>
      <c r="E120" s="155" t="s">
        <v>3</v>
      </c>
      <c r="F120" s="239" t="s">
        <v>160</v>
      </c>
      <c r="G120" s="240"/>
      <c r="H120" s="240"/>
      <c r="I120" s="240"/>
      <c r="J120" s="154"/>
      <c r="K120" s="156">
        <v>29.04</v>
      </c>
      <c r="L120" s="154"/>
      <c r="M120" s="154"/>
      <c r="N120" s="154"/>
      <c r="O120" s="154"/>
      <c r="P120" s="154"/>
      <c r="Q120" s="154"/>
      <c r="R120" s="157"/>
      <c r="T120" s="158"/>
      <c r="U120" s="154"/>
      <c r="V120" s="154"/>
      <c r="W120" s="154"/>
      <c r="X120" s="154"/>
      <c r="Y120" s="154"/>
      <c r="Z120" s="154"/>
      <c r="AA120" s="159"/>
      <c r="AT120" s="160" t="s">
        <v>156</v>
      </c>
      <c r="AU120" s="160" t="s">
        <v>153</v>
      </c>
      <c r="AV120" s="11" t="s">
        <v>152</v>
      </c>
      <c r="AW120" s="11" t="s">
        <v>29</v>
      </c>
      <c r="AX120" s="11" t="s">
        <v>79</v>
      </c>
      <c r="AY120" s="160" t="s">
        <v>147</v>
      </c>
    </row>
    <row r="121" spans="2:65" s="1" customFormat="1" ht="44.25" customHeight="1" x14ac:dyDescent="0.3">
      <c r="B121" s="134"/>
      <c r="C121" s="135" t="s">
        <v>153</v>
      </c>
      <c r="D121" s="135" t="s">
        <v>148</v>
      </c>
      <c r="E121" s="136" t="s">
        <v>170</v>
      </c>
      <c r="F121" s="234" t="s">
        <v>171</v>
      </c>
      <c r="G121" s="222"/>
      <c r="H121" s="222"/>
      <c r="I121" s="222"/>
      <c r="J121" s="137" t="s">
        <v>151</v>
      </c>
      <c r="K121" s="138">
        <v>29.04</v>
      </c>
      <c r="L121" s="221">
        <v>0</v>
      </c>
      <c r="M121" s="222"/>
      <c r="N121" s="221">
        <f>ROUND(L121*K121,3)</f>
        <v>0</v>
      </c>
      <c r="O121" s="222"/>
      <c r="P121" s="222"/>
      <c r="Q121" s="222"/>
      <c r="R121" s="139"/>
      <c r="T121" s="140" t="s">
        <v>3</v>
      </c>
      <c r="U121" s="39" t="s">
        <v>39</v>
      </c>
      <c r="V121" s="141">
        <v>0.61299999999999999</v>
      </c>
      <c r="W121" s="141">
        <f>V121*K121</f>
        <v>17.80152</v>
      </c>
      <c r="X121" s="141">
        <v>0</v>
      </c>
      <c r="Y121" s="141">
        <f>X121*K121</f>
        <v>0</v>
      </c>
      <c r="Z121" s="141">
        <v>0</v>
      </c>
      <c r="AA121" s="142">
        <f>Z121*K121</f>
        <v>0</v>
      </c>
      <c r="AR121" s="16" t="s">
        <v>152</v>
      </c>
      <c r="AT121" s="16" t="s">
        <v>148</v>
      </c>
      <c r="AU121" s="16" t="s">
        <v>153</v>
      </c>
      <c r="AY121" s="16" t="s">
        <v>147</v>
      </c>
      <c r="BE121" s="143">
        <f>IF(U121="základná",N121,0)</f>
        <v>0</v>
      </c>
      <c r="BF121" s="143">
        <f>IF(U121="znížená",N121,0)</f>
        <v>0</v>
      </c>
      <c r="BG121" s="143">
        <f>IF(U121="zákl. prenesená",N121,0)</f>
        <v>0</v>
      </c>
      <c r="BH121" s="143">
        <f>IF(U121="zníž. prenesená",N121,0)</f>
        <v>0</v>
      </c>
      <c r="BI121" s="143">
        <f>IF(U121="nulová",N121,0)</f>
        <v>0</v>
      </c>
      <c r="BJ121" s="16" t="s">
        <v>153</v>
      </c>
      <c r="BK121" s="144">
        <f>ROUND(L121*K121,3)</f>
        <v>0</v>
      </c>
      <c r="BL121" s="16" t="s">
        <v>152</v>
      </c>
      <c r="BM121" s="16" t="s">
        <v>1063</v>
      </c>
    </row>
    <row r="122" spans="2:65" s="1" customFormat="1" ht="44.25" customHeight="1" x14ac:dyDescent="0.3">
      <c r="B122" s="134"/>
      <c r="C122" s="135" t="s">
        <v>164</v>
      </c>
      <c r="D122" s="135" t="s">
        <v>148</v>
      </c>
      <c r="E122" s="136" t="s">
        <v>174</v>
      </c>
      <c r="F122" s="234" t="s">
        <v>175</v>
      </c>
      <c r="G122" s="222"/>
      <c r="H122" s="222"/>
      <c r="I122" s="222"/>
      <c r="J122" s="137" t="s">
        <v>151</v>
      </c>
      <c r="K122" s="138">
        <v>29.04</v>
      </c>
      <c r="L122" s="221">
        <v>0</v>
      </c>
      <c r="M122" s="222"/>
      <c r="N122" s="221">
        <f>ROUND(L122*K122,3)</f>
        <v>0</v>
      </c>
      <c r="O122" s="222"/>
      <c r="P122" s="222"/>
      <c r="Q122" s="222"/>
      <c r="R122" s="139"/>
      <c r="T122" s="140" t="s">
        <v>3</v>
      </c>
      <c r="U122" s="39" t="s">
        <v>39</v>
      </c>
      <c r="V122" s="141">
        <v>2.7E-2</v>
      </c>
      <c r="W122" s="141">
        <f>V122*K122</f>
        <v>0.78408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152</v>
      </c>
      <c r="AT122" s="16" t="s">
        <v>148</v>
      </c>
      <c r="AU122" s="16" t="s">
        <v>153</v>
      </c>
      <c r="AY122" s="16" t="s">
        <v>147</v>
      </c>
      <c r="BE122" s="143">
        <f>IF(U122="základná",N122,0)</f>
        <v>0</v>
      </c>
      <c r="BF122" s="143">
        <f>IF(U122="znížená",N122,0)</f>
        <v>0</v>
      </c>
      <c r="BG122" s="143">
        <f>IF(U122="zákl. prenesená",N122,0)</f>
        <v>0</v>
      </c>
      <c r="BH122" s="143">
        <f>IF(U122="zníž. prenesená",N122,0)</f>
        <v>0</v>
      </c>
      <c r="BI122" s="143">
        <f>IF(U122="nulová",N122,0)</f>
        <v>0</v>
      </c>
      <c r="BJ122" s="16" t="s">
        <v>153</v>
      </c>
      <c r="BK122" s="144">
        <f>ROUND(L122*K122,3)</f>
        <v>0</v>
      </c>
      <c r="BL122" s="16" t="s">
        <v>152</v>
      </c>
      <c r="BM122" s="16" t="s">
        <v>1064</v>
      </c>
    </row>
    <row r="123" spans="2:65" s="10" customFormat="1" ht="22.5" customHeight="1" x14ac:dyDescent="0.3">
      <c r="B123" s="145"/>
      <c r="C123" s="146"/>
      <c r="D123" s="146"/>
      <c r="E123" s="147" t="s">
        <v>3</v>
      </c>
      <c r="F123" s="237" t="s">
        <v>1065</v>
      </c>
      <c r="G123" s="238"/>
      <c r="H123" s="238"/>
      <c r="I123" s="238"/>
      <c r="J123" s="146"/>
      <c r="K123" s="148">
        <v>29.04</v>
      </c>
      <c r="L123" s="146"/>
      <c r="M123" s="146"/>
      <c r="N123" s="146"/>
      <c r="O123" s="146"/>
      <c r="P123" s="146"/>
      <c r="Q123" s="146"/>
      <c r="R123" s="149"/>
      <c r="T123" s="150"/>
      <c r="U123" s="146"/>
      <c r="V123" s="146"/>
      <c r="W123" s="146"/>
      <c r="X123" s="146"/>
      <c r="Y123" s="146"/>
      <c r="Z123" s="146"/>
      <c r="AA123" s="151"/>
      <c r="AT123" s="152" t="s">
        <v>156</v>
      </c>
      <c r="AU123" s="152" t="s">
        <v>153</v>
      </c>
      <c r="AV123" s="10" t="s">
        <v>153</v>
      </c>
      <c r="AW123" s="10" t="s">
        <v>29</v>
      </c>
      <c r="AX123" s="10" t="s">
        <v>72</v>
      </c>
      <c r="AY123" s="152" t="s">
        <v>147</v>
      </c>
    </row>
    <row r="124" spans="2:65" s="11" customFormat="1" ht="22.5" customHeight="1" x14ac:dyDescent="0.3">
      <c r="B124" s="153"/>
      <c r="C124" s="154"/>
      <c r="D124" s="154"/>
      <c r="E124" s="155" t="s">
        <v>3</v>
      </c>
      <c r="F124" s="239" t="s">
        <v>160</v>
      </c>
      <c r="G124" s="240"/>
      <c r="H124" s="240"/>
      <c r="I124" s="240"/>
      <c r="J124" s="154"/>
      <c r="K124" s="156">
        <v>29.04</v>
      </c>
      <c r="L124" s="154"/>
      <c r="M124" s="154"/>
      <c r="N124" s="154"/>
      <c r="O124" s="154"/>
      <c r="P124" s="154"/>
      <c r="Q124" s="154"/>
      <c r="R124" s="157"/>
      <c r="T124" s="158"/>
      <c r="U124" s="154"/>
      <c r="V124" s="154"/>
      <c r="W124" s="154"/>
      <c r="X124" s="154"/>
      <c r="Y124" s="154"/>
      <c r="Z124" s="154"/>
      <c r="AA124" s="159"/>
      <c r="AT124" s="160" t="s">
        <v>156</v>
      </c>
      <c r="AU124" s="160" t="s">
        <v>153</v>
      </c>
      <c r="AV124" s="11" t="s">
        <v>152</v>
      </c>
      <c r="AW124" s="11" t="s">
        <v>29</v>
      </c>
      <c r="AX124" s="11" t="s">
        <v>79</v>
      </c>
      <c r="AY124" s="160" t="s">
        <v>147</v>
      </c>
    </row>
    <row r="125" spans="2:65" s="1" customFormat="1" ht="44.25" customHeight="1" x14ac:dyDescent="0.3">
      <c r="B125" s="134"/>
      <c r="C125" s="135" t="s">
        <v>152</v>
      </c>
      <c r="D125" s="135" t="s">
        <v>148</v>
      </c>
      <c r="E125" s="136" t="s">
        <v>180</v>
      </c>
      <c r="F125" s="234" t="s">
        <v>181</v>
      </c>
      <c r="G125" s="222"/>
      <c r="H125" s="222"/>
      <c r="I125" s="222"/>
      <c r="J125" s="137" t="s">
        <v>151</v>
      </c>
      <c r="K125" s="138">
        <v>29.04</v>
      </c>
      <c r="L125" s="221">
        <v>0</v>
      </c>
      <c r="M125" s="222"/>
      <c r="N125" s="221">
        <f>ROUND(L125*K125,3)</f>
        <v>0</v>
      </c>
      <c r="O125" s="222"/>
      <c r="P125" s="222"/>
      <c r="Q125" s="222"/>
      <c r="R125" s="139"/>
      <c r="T125" s="140" t="s">
        <v>3</v>
      </c>
      <c r="U125" s="39" t="s">
        <v>39</v>
      </c>
      <c r="V125" s="141">
        <v>8.5000000000000006E-2</v>
      </c>
      <c r="W125" s="141">
        <f>V125*K125</f>
        <v>2.4683999999999999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152</v>
      </c>
      <c r="AT125" s="16" t="s">
        <v>148</v>
      </c>
      <c r="AU125" s="16" t="s">
        <v>153</v>
      </c>
      <c r="AY125" s="16" t="s">
        <v>147</v>
      </c>
      <c r="BE125" s="143">
        <f>IF(U125="základná",N125,0)</f>
        <v>0</v>
      </c>
      <c r="BF125" s="143">
        <f>IF(U125="znížená",N125,0)</f>
        <v>0</v>
      </c>
      <c r="BG125" s="143">
        <f>IF(U125="zákl. prenesená",N125,0)</f>
        <v>0</v>
      </c>
      <c r="BH125" s="143">
        <f>IF(U125="zníž. prenesená",N125,0)</f>
        <v>0</v>
      </c>
      <c r="BI125" s="143">
        <f>IF(U125="nulová",N125,0)</f>
        <v>0</v>
      </c>
      <c r="BJ125" s="16" t="s">
        <v>153</v>
      </c>
      <c r="BK125" s="144">
        <f>ROUND(L125*K125,3)</f>
        <v>0</v>
      </c>
      <c r="BL125" s="16" t="s">
        <v>152</v>
      </c>
      <c r="BM125" s="16" t="s">
        <v>1066</v>
      </c>
    </row>
    <row r="126" spans="2:65" s="9" customFormat="1" ht="29.85" customHeight="1" x14ac:dyDescent="0.3">
      <c r="B126" s="123"/>
      <c r="C126" s="124"/>
      <c r="D126" s="133" t="s">
        <v>109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230">
        <f>BK126</f>
        <v>0</v>
      </c>
      <c r="O126" s="231"/>
      <c r="P126" s="231"/>
      <c r="Q126" s="231"/>
      <c r="R126" s="126"/>
      <c r="T126" s="127"/>
      <c r="U126" s="124"/>
      <c r="V126" s="124"/>
      <c r="W126" s="128">
        <f>SUM(W127:W141)</f>
        <v>31.870189999999997</v>
      </c>
      <c r="X126" s="124"/>
      <c r="Y126" s="128">
        <f>SUM(Y127:Y141)</f>
        <v>56.101456399999996</v>
      </c>
      <c r="Z126" s="124"/>
      <c r="AA126" s="129">
        <f>SUM(AA127:AA141)</f>
        <v>0</v>
      </c>
      <c r="AR126" s="130" t="s">
        <v>79</v>
      </c>
      <c r="AT126" s="131" t="s">
        <v>71</v>
      </c>
      <c r="AU126" s="131" t="s">
        <v>79</v>
      </c>
      <c r="AY126" s="130" t="s">
        <v>147</v>
      </c>
      <c r="BK126" s="132">
        <f>SUM(BK127:BK141)</f>
        <v>0</v>
      </c>
    </row>
    <row r="127" spans="2:65" s="1" customFormat="1" ht="22.5" customHeight="1" x14ac:dyDescent="0.3">
      <c r="B127" s="134"/>
      <c r="C127" s="135" t="s">
        <v>173</v>
      </c>
      <c r="D127" s="135" t="s">
        <v>148</v>
      </c>
      <c r="E127" s="136" t="s">
        <v>228</v>
      </c>
      <c r="F127" s="234" t="s">
        <v>229</v>
      </c>
      <c r="G127" s="222"/>
      <c r="H127" s="222"/>
      <c r="I127" s="222"/>
      <c r="J127" s="137" t="s">
        <v>230</v>
      </c>
      <c r="K127" s="138">
        <v>24.2</v>
      </c>
      <c r="L127" s="221">
        <v>0</v>
      </c>
      <c r="M127" s="222"/>
      <c r="N127" s="221">
        <f>ROUND(L127*K127,3)</f>
        <v>0</v>
      </c>
      <c r="O127" s="222"/>
      <c r="P127" s="222"/>
      <c r="Q127" s="222"/>
      <c r="R127" s="139"/>
      <c r="T127" s="140" t="s">
        <v>3</v>
      </c>
      <c r="U127" s="39" t="s">
        <v>39</v>
      </c>
      <c r="V127" s="141">
        <v>0.24199999999999999</v>
      </c>
      <c r="W127" s="141">
        <f>V127*K127</f>
        <v>5.8563999999999998</v>
      </c>
      <c r="X127" s="141">
        <v>0.25195000000000001</v>
      </c>
      <c r="Y127" s="141">
        <f>X127*K127</f>
        <v>6.0971900000000003</v>
      </c>
      <c r="Z127" s="141">
        <v>0</v>
      </c>
      <c r="AA127" s="142">
        <f>Z127*K127</f>
        <v>0</v>
      </c>
      <c r="AR127" s="16" t="s">
        <v>152</v>
      </c>
      <c r="AT127" s="16" t="s">
        <v>148</v>
      </c>
      <c r="AU127" s="16" t="s">
        <v>153</v>
      </c>
      <c r="AY127" s="16" t="s">
        <v>147</v>
      </c>
      <c r="BE127" s="143">
        <f>IF(U127="základná",N127,0)</f>
        <v>0</v>
      </c>
      <c r="BF127" s="143">
        <f>IF(U127="znížená",N127,0)</f>
        <v>0</v>
      </c>
      <c r="BG127" s="143">
        <f>IF(U127="zákl. prenesená",N127,0)</f>
        <v>0</v>
      </c>
      <c r="BH127" s="143">
        <f>IF(U127="zníž. prenesená",N127,0)</f>
        <v>0</v>
      </c>
      <c r="BI127" s="143">
        <f>IF(U127="nulová",N127,0)</f>
        <v>0</v>
      </c>
      <c r="BJ127" s="16" t="s">
        <v>153</v>
      </c>
      <c r="BK127" s="144">
        <f>ROUND(L127*K127,3)</f>
        <v>0</v>
      </c>
      <c r="BL127" s="16" t="s">
        <v>152</v>
      </c>
      <c r="BM127" s="16" t="s">
        <v>1067</v>
      </c>
    </row>
    <row r="128" spans="2:65" s="12" customFormat="1" ht="22.5" customHeight="1" x14ac:dyDescent="0.3">
      <c r="B128" s="161"/>
      <c r="C128" s="162"/>
      <c r="D128" s="162"/>
      <c r="E128" s="163" t="s">
        <v>3</v>
      </c>
      <c r="F128" s="245" t="s">
        <v>956</v>
      </c>
      <c r="G128" s="246"/>
      <c r="H128" s="246"/>
      <c r="I128" s="246"/>
      <c r="J128" s="162"/>
      <c r="K128" s="164" t="s">
        <v>3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156</v>
      </c>
      <c r="AU128" s="168" t="s">
        <v>153</v>
      </c>
      <c r="AV128" s="12" t="s">
        <v>79</v>
      </c>
      <c r="AW128" s="12" t="s">
        <v>29</v>
      </c>
      <c r="AX128" s="12" t="s">
        <v>72</v>
      </c>
      <c r="AY128" s="168" t="s">
        <v>147</v>
      </c>
    </row>
    <row r="129" spans="2:65" s="10" customFormat="1" ht="22.5" customHeight="1" x14ac:dyDescent="0.3">
      <c r="B129" s="145"/>
      <c r="C129" s="146"/>
      <c r="D129" s="146"/>
      <c r="E129" s="147" t="s">
        <v>3</v>
      </c>
      <c r="F129" s="244" t="s">
        <v>1068</v>
      </c>
      <c r="G129" s="238"/>
      <c r="H129" s="238"/>
      <c r="I129" s="238"/>
      <c r="J129" s="146"/>
      <c r="K129" s="148">
        <v>24.2</v>
      </c>
      <c r="L129" s="146"/>
      <c r="M129" s="146"/>
      <c r="N129" s="146"/>
      <c r="O129" s="146"/>
      <c r="P129" s="146"/>
      <c r="Q129" s="146"/>
      <c r="R129" s="149"/>
      <c r="T129" s="150"/>
      <c r="U129" s="146"/>
      <c r="V129" s="146"/>
      <c r="W129" s="146"/>
      <c r="X129" s="146"/>
      <c r="Y129" s="146"/>
      <c r="Z129" s="146"/>
      <c r="AA129" s="151"/>
      <c r="AT129" s="152" t="s">
        <v>156</v>
      </c>
      <c r="AU129" s="152" t="s">
        <v>153</v>
      </c>
      <c r="AV129" s="10" t="s">
        <v>153</v>
      </c>
      <c r="AW129" s="10" t="s">
        <v>29</v>
      </c>
      <c r="AX129" s="10" t="s">
        <v>72</v>
      </c>
      <c r="AY129" s="152" t="s">
        <v>147</v>
      </c>
    </row>
    <row r="130" spans="2:65" s="11" customFormat="1" ht="22.5" customHeight="1" x14ac:dyDescent="0.3">
      <c r="B130" s="153"/>
      <c r="C130" s="154"/>
      <c r="D130" s="154"/>
      <c r="E130" s="155" t="s">
        <v>3</v>
      </c>
      <c r="F130" s="239" t="s">
        <v>160</v>
      </c>
      <c r="G130" s="240"/>
      <c r="H130" s="240"/>
      <c r="I130" s="240"/>
      <c r="J130" s="154"/>
      <c r="K130" s="156">
        <v>24.2</v>
      </c>
      <c r="L130" s="154"/>
      <c r="M130" s="154"/>
      <c r="N130" s="154"/>
      <c r="O130" s="154"/>
      <c r="P130" s="154"/>
      <c r="Q130" s="154"/>
      <c r="R130" s="157"/>
      <c r="T130" s="158"/>
      <c r="U130" s="154"/>
      <c r="V130" s="154"/>
      <c r="W130" s="154"/>
      <c r="X130" s="154"/>
      <c r="Y130" s="154"/>
      <c r="Z130" s="154"/>
      <c r="AA130" s="159"/>
      <c r="AT130" s="160" t="s">
        <v>156</v>
      </c>
      <c r="AU130" s="160" t="s">
        <v>153</v>
      </c>
      <c r="AV130" s="11" t="s">
        <v>152</v>
      </c>
      <c r="AW130" s="11" t="s">
        <v>29</v>
      </c>
      <c r="AX130" s="11" t="s">
        <v>79</v>
      </c>
      <c r="AY130" s="160" t="s">
        <v>147</v>
      </c>
    </row>
    <row r="131" spans="2:65" s="1" customFormat="1" ht="31.5" customHeight="1" x14ac:dyDescent="0.3">
      <c r="B131" s="134"/>
      <c r="C131" s="135" t="s">
        <v>179</v>
      </c>
      <c r="D131" s="135" t="s">
        <v>148</v>
      </c>
      <c r="E131" s="136" t="s">
        <v>958</v>
      </c>
      <c r="F131" s="234" t="s">
        <v>959</v>
      </c>
      <c r="G131" s="222"/>
      <c r="H131" s="222"/>
      <c r="I131" s="222"/>
      <c r="J131" s="137" t="s">
        <v>151</v>
      </c>
      <c r="K131" s="138">
        <v>3.63</v>
      </c>
      <c r="L131" s="221">
        <v>0</v>
      </c>
      <c r="M131" s="222"/>
      <c r="N131" s="221">
        <f>ROUND(L131*K131,3)</f>
        <v>0</v>
      </c>
      <c r="O131" s="222"/>
      <c r="P131" s="222"/>
      <c r="Q131" s="222"/>
      <c r="R131" s="139"/>
      <c r="T131" s="140" t="s">
        <v>3</v>
      </c>
      <c r="U131" s="39" t="s">
        <v>39</v>
      </c>
      <c r="V131" s="141">
        <v>1.097</v>
      </c>
      <c r="W131" s="141">
        <f>V131*K131</f>
        <v>3.9821099999999996</v>
      </c>
      <c r="X131" s="141">
        <v>2.0699999999999998</v>
      </c>
      <c r="Y131" s="141">
        <f>X131*K131</f>
        <v>7.5140999999999991</v>
      </c>
      <c r="Z131" s="141">
        <v>0</v>
      </c>
      <c r="AA131" s="142">
        <f>Z131*K131</f>
        <v>0</v>
      </c>
      <c r="AR131" s="16" t="s">
        <v>152</v>
      </c>
      <c r="AT131" s="16" t="s">
        <v>148</v>
      </c>
      <c r="AU131" s="16" t="s">
        <v>153</v>
      </c>
      <c r="AY131" s="16" t="s">
        <v>147</v>
      </c>
      <c r="BE131" s="143">
        <f>IF(U131="základná",N131,0)</f>
        <v>0</v>
      </c>
      <c r="BF131" s="143">
        <f>IF(U131="znížená",N131,0)</f>
        <v>0</v>
      </c>
      <c r="BG131" s="143">
        <f>IF(U131="zákl. prenesená",N131,0)</f>
        <v>0</v>
      </c>
      <c r="BH131" s="143">
        <f>IF(U131="zníž. prenesená",N131,0)</f>
        <v>0</v>
      </c>
      <c r="BI131" s="143">
        <f>IF(U131="nulová",N131,0)</f>
        <v>0</v>
      </c>
      <c r="BJ131" s="16" t="s">
        <v>153</v>
      </c>
      <c r="BK131" s="144">
        <f>ROUND(L131*K131,3)</f>
        <v>0</v>
      </c>
      <c r="BL131" s="16" t="s">
        <v>152</v>
      </c>
      <c r="BM131" s="16" t="s">
        <v>1069</v>
      </c>
    </row>
    <row r="132" spans="2:65" s="10" customFormat="1" ht="22.5" customHeight="1" x14ac:dyDescent="0.3">
      <c r="B132" s="145"/>
      <c r="C132" s="146"/>
      <c r="D132" s="146"/>
      <c r="E132" s="147" t="s">
        <v>3</v>
      </c>
      <c r="F132" s="237" t="s">
        <v>1070</v>
      </c>
      <c r="G132" s="238"/>
      <c r="H132" s="238"/>
      <c r="I132" s="238"/>
      <c r="J132" s="146"/>
      <c r="K132" s="148">
        <v>3.63</v>
      </c>
      <c r="L132" s="146"/>
      <c r="M132" s="146"/>
      <c r="N132" s="146"/>
      <c r="O132" s="146"/>
      <c r="P132" s="146"/>
      <c r="Q132" s="146"/>
      <c r="R132" s="149"/>
      <c r="T132" s="150"/>
      <c r="U132" s="146"/>
      <c r="V132" s="146"/>
      <c r="W132" s="146"/>
      <c r="X132" s="146"/>
      <c r="Y132" s="146"/>
      <c r="Z132" s="146"/>
      <c r="AA132" s="151"/>
      <c r="AT132" s="152" t="s">
        <v>156</v>
      </c>
      <c r="AU132" s="152" t="s">
        <v>153</v>
      </c>
      <c r="AV132" s="10" t="s">
        <v>153</v>
      </c>
      <c r="AW132" s="10" t="s">
        <v>29</v>
      </c>
      <c r="AX132" s="10" t="s">
        <v>72</v>
      </c>
      <c r="AY132" s="152" t="s">
        <v>147</v>
      </c>
    </row>
    <row r="133" spans="2:65" s="11" customFormat="1" ht="22.5" customHeight="1" x14ac:dyDescent="0.3">
      <c r="B133" s="153"/>
      <c r="C133" s="154"/>
      <c r="D133" s="154"/>
      <c r="E133" s="155" t="s">
        <v>3</v>
      </c>
      <c r="F133" s="239" t="s">
        <v>160</v>
      </c>
      <c r="G133" s="240"/>
      <c r="H133" s="240"/>
      <c r="I133" s="240"/>
      <c r="J133" s="154"/>
      <c r="K133" s="156">
        <v>3.63</v>
      </c>
      <c r="L133" s="154"/>
      <c r="M133" s="154"/>
      <c r="N133" s="154"/>
      <c r="O133" s="154"/>
      <c r="P133" s="154"/>
      <c r="Q133" s="154"/>
      <c r="R133" s="157"/>
      <c r="T133" s="158"/>
      <c r="U133" s="154"/>
      <c r="V133" s="154"/>
      <c r="W133" s="154"/>
      <c r="X133" s="154"/>
      <c r="Y133" s="154"/>
      <c r="Z133" s="154"/>
      <c r="AA133" s="159"/>
      <c r="AT133" s="160" t="s">
        <v>156</v>
      </c>
      <c r="AU133" s="160" t="s">
        <v>153</v>
      </c>
      <c r="AV133" s="11" t="s">
        <v>152</v>
      </c>
      <c r="AW133" s="11" t="s">
        <v>29</v>
      </c>
      <c r="AX133" s="11" t="s">
        <v>79</v>
      </c>
      <c r="AY133" s="160" t="s">
        <v>147</v>
      </c>
    </row>
    <row r="134" spans="2:65" s="1" customFormat="1" ht="22.5" customHeight="1" x14ac:dyDescent="0.3">
      <c r="B134" s="134"/>
      <c r="C134" s="135" t="s">
        <v>183</v>
      </c>
      <c r="D134" s="135" t="s">
        <v>148</v>
      </c>
      <c r="E134" s="136" t="s">
        <v>962</v>
      </c>
      <c r="F134" s="234" t="s">
        <v>963</v>
      </c>
      <c r="G134" s="222"/>
      <c r="H134" s="222"/>
      <c r="I134" s="222"/>
      <c r="J134" s="137" t="s">
        <v>151</v>
      </c>
      <c r="K134" s="138">
        <v>19.36</v>
      </c>
      <c r="L134" s="221">
        <v>0</v>
      </c>
      <c r="M134" s="222"/>
      <c r="N134" s="221">
        <f>ROUND(L134*K134,3)</f>
        <v>0</v>
      </c>
      <c r="O134" s="222"/>
      <c r="P134" s="222"/>
      <c r="Q134" s="222"/>
      <c r="R134" s="139"/>
      <c r="T134" s="140" t="s">
        <v>3</v>
      </c>
      <c r="U134" s="39" t="s">
        <v>39</v>
      </c>
      <c r="V134" s="141">
        <v>0.58099999999999996</v>
      </c>
      <c r="W134" s="141">
        <f>V134*K134</f>
        <v>11.248159999999999</v>
      </c>
      <c r="X134" s="141">
        <v>2.19407</v>
      </c>
      <c r="Y134" s="141">
        <f>X134*K134</f>
        <v>42.477195199999997</v>
      </c>
      <c r="Z134" s="141">
        <v>0</v>
      </c>
      <c r="AA134" s="142">
        <f>Z134*K134</f>
        <v>0</v>
      </c>
      <c r="AR134" s="16" t="s">
        <v>152</v>
      </c>
      <c r="AT134" s="16" t="s">
        <v>148</v>
      </c>
      <c r="AU134" s="16" t="s">
        <v>153</v>
      </c>
      <c r="AY134" s="16" t="s">
        <v>147</v>
      </c>
      <c r="BE134" s="143">
        <f>IF(U134="základná",N134,0)</f>
        <v>0</v>
      </c>
      <c r="BF134" s="143">
        <f>IF(U134="znížená",N134,0)</f>
        <v>0</v>
      </c>
      <c r="BG134" s="143">
        <f>IF(U134="zákl. prenesená",N134,0)</f>
        <v>0</v>
      </c>
      <c r="BH134" s="143">
        <f>IF(U134="zníž. prenesená",N134,0)</f>
        <v>0</v>
      </c>
      <c r="BI134" s="143">
        <f>IF(U134="nulová",N134,0)</f>
        <v>0</v>
      </c>
      <c r="BJ134" s="16" t="s">
        <v>153</v>
      </c>
      <c r="BK134" s="144">
        <f>ROUND(L134*K134,3)</f>
        <v>0</v>
      </c>
      <c r="BL134" s="16" t="s">
        <v>152</v>
      </c>
      <c r="BM134" s="16" t="s">
        <v>1071</v>
      </c>
    </row>
    <row r="135" spans="2:65" s="10" customFormat="1" ht="22.5" customHeight="1" x14ac:dyDescent="0.3">
      <c r="B135" s="145"/>
      <c r="C135" s="146"/>
      <c r="D135" s="146"/>
      <c r="E135" s="147" t="s">
        <v>3</v>
      </c>
      <c r="F135" s="237" t="s">
        <v>1072</v>
      </c>
      <c r="G135" s="238"/>
      <c r="H135" s="238"/>
      <c r="I135" s="238"/>
      <c r="J135" s="146"/>
      <c r="K135" s="148">
        <v>19.36</v>
      </c>
      <c r="L135" s="146"/>
      <c r="M135" s="146"/>
      <c r="N135" s="146"/>
      <c r="O135" s="146"/>
      <c r="P135" s="146"/>
      <c r="Q135" s="146"/>
      <c r="R135" s="149"/>
      <c r="T135" s="150"/>
      <c r="U135" s="146"/>
      <c r="V135" s="146"/>
      <c r="W135" s="146"/>
      <c r="X135" s="146"/>
      <c r="Y135" s="146"/>
      <c r="Z135" s="146"/>
      <c r="AA135" s="151"/>
      <c r="AT135" s="152" t="s">
        <v>156</v>
      </c>
      <c r="AU135" s="152" t="s">
        <v>153</v>
      </c>
      <c r="AV135" s="10" t="s">
        <v>153</v>
      </c>
      <c r="AW135" s="10" t="s">
        <v>29</v>
      </c>
      <c r="AX135" s="10" t="s">
        <v>72</v>
      </c>
      <c r="AY135" s="152" t="s">
        <v>147</v>
      </c>
    </row>
    <row r="136" spans="2:65" s="11" customFormat="1" ht="22.5" customHeight="1" x14ac:dyDescent="0.3">
      <c r="B136" s="153"/>
      <c r="C136" s="154"/>
      <c r="D136" s="154"/>
      <c r="E136" s="155" t="s">
        <v>3</v>
      </c>
      <c r="F136" s="239" t="s">
        <v>160</v>
      </c>
      <c r="G136" s="240"/>
      <c r="H136" s="240"/>
      <c r="I136" s="240"/>
      <c r="J136" s="154"/>
      <c r="K136" s="156">
        <v>19.36</v>
      </c>
      <c r="L136" s="154"/>
      <c r="M136" s="154"/>
      <c r="N136" s="154"/>
      <c r="O136" s="154"/>
      <c r="P136" s="154"/>
      <c r="Q136" s="154"/>
      <c r="R136" s="157"/>
      <c r="T136" s="158"/>
      <c r="U136" s="154"/>
      <c r="V136" s="154"/>
      <c r="W136" s="154"/>
      <c r="X136" s="154"/>
      <c r="Y136" s="154"/>
      <c r="Z136" s="154"/>
      <c r="AA136" s="159"/>
      <c r="AT136" s="160" t="s">
        <v>156</v>
      </c>
      <c r="AU136" s="160" t="s">
        <v>153</v>
      </c>
      <c r="AV136" s="11" t="s">
        <v>152</v>
      </c>
      <c r="AW136" s="11" t="s">
        <v>29</v>
      </c>
      <c r="AX136" s="11" t="s">
        <v>79</v>
      </c>
      <c r="AY136" s="160" t="s">
        <v>147</v>
      </c>
    </row>
    <row r="137" spans="2:65" s="1" customFormat="1" ht="31.5" customHeight="1" x14ac:dyDescent="0.3">
      <c r="B137" s="134"/>
      <c r="C137" s="135" t="s">
        <v>187</v>
      </c>
      <c r="D137" s="135" t="s">
        <v>148</v>
      </c>
      <c r="E137" s="136" t="s">
        <v>966</v>
      </c>
      <c r="F137" s="234" t="s">
        <v>967</v>
      </c>
      <c r="G137" s="222"/>
      <c r="H137" s="222"/>
      <c r="I137" s="222"/>
      <c r="J137" s="137" t="s">
        <v>196</v>
      </c>
      <c r="K137" s="138">
        <v>19.36</v>
      </c>
      <c r="L137" s="221">
        <v>0</v>
      </c>
      <c r="M137" s="222"/>
      <c r="N137" s="221">
        <f>ROUND(L137*K137,3)</f>
        <v>0</v>
      </c>
      <c r="O137" s="222"/>
      <c r="P137" s="222"/>
      <c r="Q137" s="222"/>
      <c r="R137" s="139"/>
      <c r="T137" s="140" t="s">
        <v>3</v>
      </c>
      <c r="U137" s="39" t="s">
        <v>39</v>
      </c>
      <c r="V137" s="141">
        <v>0.35799999999999998</v>
      </c>
      <c r="W137" s="141">
        <f>V137*K137</f>
        <v>6.9308799999999993</v>
      </c>
      <c r="X137" s="141">
        <v>6.7000000000000002E-4</v>
      </c>
      <c r="Y137" s="141">
        <f>X137*K137</f>
        <v>1.29712E-2</v>
      </c>
      <c r="Z137" s="141">
        <v>0</v>
      </c>
      <c r="AA137" s="142">
        <f>Z137*K137</f>
        <v>0</v>
      </c>
      <c r="AR137" s="16" t="s">
        <v>152</v>
      </c>
      <c r="AT137" s="16" t="s">
        <v>148</v>
      </c>
      <c r="AU137" s="16" t="s">
        <v>153</v>
      </c>
      <c r="AY137" s="16" t="s">
        <v>147</v>
      </c>
      <c r="BE137" s="143">
        <f>IF(U137="základná",N137,0)</f>
        <v>0</v>
      </c>
      <c r="BF137" s="143">
        <f>IF(U137="znížená",N137,0)</f>
        <v>0</v>
      </c>
      <c r="BG137" s="143">
        <f>IF(U137="zákl. prenesená",N137,0)</f>
        <v>0</v>
      </c>
      <c r="BH137" s="143">
        <f>IF(U137="zníž. prenesená",N137,0)</f>
        <v>0</v>
      </c>
      <c r="BI137" s="143">
        <f>IF(U137="nulová",N137,0)</f>
        <v>0</v>
      </c>
      <c r="BJ137" s="16" t="s">
        <v>153</v>
      </c>
      <c r="BK137" s="144">
        <f>ROUND(L137*K137,3)</f>
        <v>0</v>
      </c>
      <c r="BL137" s="16" t="s">
        <v>152</v>
      </c>
      <c r="BM137" s="16" t="s">
        <v>1073</v>
      </c>
    </row>
    <row r="138" spans="2:65" s="12" customFormat="1" ht="22.5" customHeight="1" x14ac:dyDescent="0.3">
      <c r="B138" s="161"/>
      <c r="C138" s="162"/>
      <c r="D138" s="162"/>
      <c r="E138" s="163" t="s">
        <v>3</v>
      </c>
      <c r="F138" s="245" t="s">
        <v>969</v>
      </c>
      <c r="G138" s="246"/>
      <c r="H138" s="246"/>
      <c r="I138" s="246"/>
      <c r="J138" s="162"/>
      <c r="K138" s="164" t="s">
        <v>3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156</v>
      </c>
      <c r="AU138" s="168" t="s">
        <v>153</v>
      </c>
      <c r="AV138" s="12" t="s">
        <v>79</v>
      </c>
      <c r="AW138" s="12" t="s">
        <v>29</v>
      </c>
      <c r="AX138" s="12" t="s">
        <v>72</v>
      </c>
      <c r="AY138" s="168" t="s">
        <v>147</v>
      </c>
    </row>
    <row r="139" spans="2:65" s="10" customFormat="1" ht="22.5" customHeight="1" x14ac:dyDescent="0.3">
      <c r="B139" s="145"/>
      <c r="C139" s="146"/>
      <c r="D139" s="146"/>
      <c r="E139" s="147" t="s">
        <v>3</v>
      </c>
      <c r="F139" s="244" t="s">
        <v>1074</v>
      </c>
      <c r="G139" s="238"/>
      <c r="H139" s="238"/>
      <c r="I139" s="238"/>
      <c r="J139" s="146"/>
      <c r="K139" s="148">
        <v>19.36</v>
      </c>
      <c r="L139" s="146"/>
      <c r="M139" s="146"/>
      <c r="N139" s="146"/>
      <c r="O139" s="146"/>
      <c r="P139" s="146"/>
      <c r="Q139" s="146"/>
      <c r="R139" s="149"/>
      <c r="T139" s="150"/>
      <c r="U139" s="146"/>
      <c r="V139" s="146"/>
      <c r="W139" s="146"/>
      <c r="X139" s="146"/>
      <c r="Y139" s="146"/>
      <c r="Z139" s="146"/>
      <c r="AA139" s="151"/>
      <c r="AT139" s="152" t="s">
        <v>156</v>
      </c>
      <c r="AU139" s="152" t="s">
        <v>153</v>
      </c>
      <c r="AV139" s="10" t="s">
        <v>153</v>
      </c>
      <c r="AW139" s="10" t="s">
        <v>29</v>
      </c>
      <c r="AX139" s="10" t="s">
        <v>72</v>
      </c>
      <c r="AY139" s="152" t="s">
        <v>147</v>
      </c>
    </row>
    <row r="140" spans="2:65" s="11" customFormat="1" ht="22.5" customHeight="1" x14ac:dyDescent="0.3">
      <c r="B140" s="153"/>
      <c r="C140" s="154"/>
      <c r="D140" s="154"/>
      <c r="E140" s="155" t="s">
        <v>3</v>
      </c>
      <c r="F140" s="239" t="s">
        <v>160</v>
      </c>
      <c r="G140" s="240"/>
      <c r="H140" s="240"/>
      <c r="I140" s="240"/>
      <c r="J140" s="154"/>
      <c r="K140" s="156">
        <v>19.36</v>
      </c>
      <c r="L140" s="154"/>
      <c r="M140" s="154"/>
      <c r="N140" s="154"/>
      <c r="O140" s="154"/>
      <c r="P140" s="154"/>
      <c r="Q140" s="154"/>
      <c r="R140" s="157"/>
      <c r="T140" s="158"/>
      <c r="U140" s="154"/>
      <c r="V140" s="154"/>
      <c r="W140" s="154"/>
      <c r="X140" s="154"/>
      <c r="Y140" s="154"/>
      <c r="Z140" s="154"/>
      <c r="AA140" s="159"/>
      <c r="AT140" s="160" t="s">
        <v>156</v>
      </c>
      <c r="AU140" s="160" t="s">
        <v>153</v>
      </c>
      <c r="AV140" s="11" t="s">
        <v>152</v>
      </c>
      <c r="AW140" s="11" t="s">
        <v>29</v>
      </c>
      <c r="AX140" s="11" t="s">
        <v>79</v>
      </c>
      <c r="AY140" s="160" t="s">
        <v>147</v>
      </c>
    </row>
    <row r="141" spans="2:65" s="1" customFormat="1" ht="31.5" customHeight="1" x14ac:dyDescent="0.3">
      <c r="B141" s="134"/>
      <c r="C141" s="135" t="s">
        <v>193</v>
      </c>
      <c r="D141" s="135" t="s">
        <v>148</v>
      </c>
      <c r="E141" s="136" t="s">
        <v>971</v>
      </c>
      <c r="F141" s="234" t="s">
        <v>972</v>
      </c>
      <c r="G141" s="222"/>
      <c r="H141" s="222"/>
      <c r="I141" s="222"/>
      <c r="J141" s="137" t="s">
        <v>196</v>
      </c>
      <c r="K141" s="138">
        <v>19.36</v>
      </c>
      <c r="L141" s="221">
        <v>0</v>
      </c>
      <c r="M141" s="222"/>
      <c r="N141" s="221">
        <f>ROUND(L141*K141,3)</f>
        <v>0</v>
      </c>
      <c r="O141" s="222"/>
      <c r="P141" s="222"/>
      <c r="Q141" s="222"/>
      <c r="R141" s="139"/>
      <c r="T141" s="140" t="s">
        <v>3</v>
      </c>
      <c r="U141" s="39" t="s">
        <v>39</v>
      </c>
      <c r="V141" s="141">
        <v>0.19900000000000001</v>
      </c>
      <c r="W141" s="141">
        <f>V141*K141</f>
        <v>3.8526400000000001</v>
      </c>
      <c r="X141" s="141">
        <v>0</v>
      </c>
      <c r="Y141" s="141">
        <f>X141*K141</f>
        <v>0</v>
      </c>
      <c r="Z141" s="141">
        <v>0</v>
      </c>
      <c r="AA141" s="142">
        <f>Z141*K141</f>
        <v>0</v>
      </c>
      <c r="AR141" s="16" t="s">
        <v>152</v>
      </c>
      <c r="AT141" s="16" t="s">
        <v>148</v>
      </c>
      <c r="AU141" s="16" t="s">
        <v>153</v>
      </c>
      <c r="AY141" s="16" t="s">
        <v>147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16" t="s">
        <v>153</v>
      </c>
      <c r="BK141" s="144">
        <f>ROUND(L141*K141,3)</f>
        <v>0</v>
      </c>
      <c r="BL141" s="16" t="s">
        <v>152</v>
      </c>
      <c r="BM141" s="16" t="s">
        <v>1075</v>
      </c>
    </row>
    <row r="142" spans="2:65" s="9" customFormat="1" ht="29.85" customHeight="1" x14ac:dyDescent="0.3">
      <c r="B142" s="123"/>
      <c r="C142" s="124"/>
      <c r="D142" s="133" t="s">
        <v>110</v>
      </c>
      <c r="E142" s="133"/>
      <c r="F142" s="133"/>
      <c r="G142" s="133"/>
      <c r="H142" s="133"/>
      <c r="I142" s="133"/>
      <c r="J142" s="133"/>
      <c r="K142" s="133"/>
      <c r="L142" s="133"/>
      <c r="M142" s="133"/>
      <c r="N142" s="230">
        <f>BK142</f>
        <v>0</v>
      </c>
      <c r="O142" s="231"/>
      <c r="P142" s="231"/>
      <c r="Q142" s="231"/>
      <c r="R142" s="126"/>
      <c r="T142" s="127"/>
      <c r="U142" s="124"/>
      <c r="V142" s="124"/>
      <c r="W142" s="128">
        <f>SUM(W143:W152)</f>
        <v>86.50515200000001</v>
      </c>
      <c r="X142" s="124"/>
      <c r="Y142" s="128">
        <f>SUM(Y143:Y152)</f>
        <v>22.138648540000002</v>
      </c>
      <c r="Z142" s="124"/>
      <c r="AA142" s="129">
        <f>SUM(AA143:AA152)</f>
        <v>0</v>
      </c>
      <c r="AR142" s="130" t="s">
        <v>79</v>
      </c>
      <c r="AT142" s="131" t="s">
        <v>71</v>
      </c>
      <c r="AU142" s="131" t="s">
        <v>79</v>
      </c>
      <c r="AY142" s="130" t="s">
        <v>147</v>
      </c>
      <c r="BK142" s="132">
        <f>SUM(BK143:BK152)</f>
        <v>0</v>
      </c>
    </row>
    <row r="143" spans="2:65" s="1" customFormat="1" ht="31.5" customHeight="1" x14ac:dyDescent="0.3">
      <c r="B143" s="134"/>
      <c r="C143" s="135" t="s">
        <v>202</v>
      </c>
      <c r="D143" s="135" t="s">
        <v>148</v>
      </c>
      <c r="E143" s="136" t="s">
        <v>974</v>
      </c>
      <c r="F143" s="234" t="s">
        <v>975</v>
      </c>
      <c r="G143" s="222"/>
      <c r="H143" s="222"/>
      <c r="I143" s="222"/>
      <c r="J143" s="137" t="s">
        <v>151</v>
      </c>
      <c r="K143" s="138">
        <v>8.7119999999999997</v>
      </c>
      <c r="L143" s="221">
        <v>0</v>
      </c>
      <c r="M143" s="222"/>
      <c r="N143" s="221">
        <f>ROUND(L143*K143,3)</f>
        <v>0</v>
      </c>
      <c r="O143" s="222"/>
      <c r="P143" s="222"/>
      <c r="Q143" s="222"/>
      <c r="R143" s="139"/>
      <c r="T143" s="140" t="s">
        <v>3</v>
      </c>
      <c r="U143" s="39" t="s">
        <v>39</v>
      </c>
      <c r="V143" s="141">
        <v>1.016</v>
      </c>
      <c r="W143" s="141">
        <f>V143*K143</f>
        <v>8.8513920000000006</v>
      </c>
      <c r="X143" s="141">
        <v>2.4160200000000001</v>
      </c>
      <c r="Y143" s="141">
        <f>X143*K143</f>
        <v>21.04836624</v>
      </c>
      <c r="Z143" s="141">
        <v>0</v>
      </c>
      <c r="AA143" s="142">
        <f>Z143*K143</f>
        <v>0</v>
      </c>
      <c r="AR143" s="16" t="s">
        <v>152</v>
      </c>
      <c r="AT143" s="16" t="s">
        <v>148</v>
      </c>
      <c r="AU143" s="16" t="s">
        <v>153</v>
      </c>
      <c r="AY143" s="16" t="s">
        <v>147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16" t="s">
        <v>153</v>
      </c>
      <c r="BK143" s="144">
        <f>ROUND(L143*K143,3)</f>
        <v>0</v>
      </c>
      <c r="BL143" s="16" t="s">
        <v>152</v>
      </c>
      <c r="BM143" s="16" t="s">
        <v>1076</v>
      </c>
    </row>
    <row r="144" spans="2:65" s="12" customFormat="1" ht="22.5" customHeight="1" x14ac:dyDescent="0.3">
      <c r="B144" s="161"/>
      <c r="C144" s="162"/>
      <c r="D144" s="162"/>
      <c r="E144" s="163" t="s">
        <v>3</v>
      </c>
      <c r="F144" s="245" t="s">
        <v>977</v>
      </c>
      <c r="G144" s="246"/>
      <c r="H144" s="246"/>
      <c r="I144" s="246"/>
      <c r="J144" s="162"/>
      <c r="K144" s="164" t="s">
        <v>3</v>
      </c>
      <c r="L144" s="162"/>
      <c r="M144" s="162"/>
      <c r="N144" s="162"/>
      <c r="O144" s="162"/>
      <c r="P144" s="162"/>
      <c r="Q144" s="162"/>
      <c r="R144" s="165"/>
      <c r="T144" s="166"/>
      <c r="U144" s="162"/>
      <c r="V144" s="162"/>
      <c r="W144" s="162"/>
      <c r="X144" s="162"/>
      <c r="Y144" s="162"/>
      <c r="Z144" s="162"/>
      <c r="AA144" s="167"/>
      <c r="AT144" s="168" t="s">
        <v>156</v>
      </c>
      <c r="AU144" s="168" t="s">
        <v>153</v>
      </c>
      <c r="AV144" s="12" t="s">
        <v>79</v>
      </c>
      <c r="AW144" s="12" t="s">
        <v>29</v>
      </c>
      <c r="AX144" s="12" t="s">
        <v>72</v>
      </c>
      <c r="AY144" s="168" t="s">
        <v>147</v>
      </c>
    </row>
    <row r="145" spans="2:65" s="10" customFormat="1" ht="22.5" customHeight="1" x14ac:dyDescent="0.3">
      <c r="B145" s="145"/>
      <c r="C145" s="146"/>
      <c r="D145" s="146"/>
      <c r="E145" s="147" t="s">
        <v>3</v>
      </c>
      <c r="F145" s="244" t="s">
        <v>1077</v>
      </c>
      <c r="G145" s="238"/>
      <c r="H145" s="238"/>
      <c r="I145" s="238"/>
      <c r="J145" s="146"/>
      <c r="K145" s="148">
        <v>8.7119999999999997</v>
      </c>
      <c r="L145" s="146"/>
      <c r="M145" s="146"/>
      <c r="N145" s="146"/>
      <c r="O145" s="146"/>
      <c r="P145" s="146"/>
      <c r="Q145" s="146"/>
      <c r="R145" s="149"/>
      <c r="T145" s="150"/>
      <c r="U145" s="146"/>
      <c r="V145" s="146"/>
      <c r="W145" s="146"/>
      <c r="X145" s="146"/>
      <c r="Y145" s="146"/>
      <c r="Z145" s="146"/>
      <c r="AA145" s="151"/>
      <c r="AT145" s="152" t="s">
        <v>156</v>
      </c>
      <c r="AU145" s="152" t="s">
        <v>153</v>
      </c>
      <c r="AV145" s="10" t="s">
        <v>153</v>
      </c>
      <c r="AW145" s="10" t="s">
        <v>29</v>
      </c>
      <c r="AX145" s="10" t="s">
        <v>72</v>
      </c>
      <c r="AY145" s="152" t="s">
        <v>147</v>
      </c>
    </row>
    <row r="146" spans="2:65" s="11" customFormat="1" ht="22.5" customHeight="1" x14ac:dyDescent="0.3">
      <c r="B146" s="153"/>
      <c r="C146" s="154"/>
      <c r="D146" s="154"/>
      <c r="E146" s="155" t="s">
        <v>3</v>
      </c>
      <c r="F146" s="239" t="s">
        <v>160</v>
      </c>
      <c r="G146" s="240"/>
      <c r="H146" s="240"/>
      <c r="I146" s="240"/>
      <c r="J146" s="154"/>
      <c r="K146" s="156">
        <v>8.7119999999999997</v>
      </c>
      <c r="L146" s="154"/>
      <c r="M146" s="154"/>
      <c r="N146" s="154"/>
      <c r="O146" s="154"/>
      <c r="P146" s="154"/>
      <c r="Q146" s="154"/>
      <c r="R146" s="157"/>
      <c r="T146" s="158"/>
      <c r="U146" s="154"/>
      <c r="V146" s="154"/>
      <c r="W146" s="154"/>
      <c r="X146" s="154"/>
      <c r="Y146" s="154"/>
      <c r="Z146" s="154"/>
      <c r="AA146" s="159"/>
      <c r="AT146" s="160" t="s">
        <v>156</v>
      </c>
      <c r="AU146" s="160" t="s">
        <v>153</v>
      </c>
      <c r="AV146" s="11" t="s">
        <v>152</v>
      </c>
      <c r="AW146" s="11" t="s">
        <v>29</v>
      </c>
      <c r="AX146" s="11" t="s">
        <v>79</v>
      </c>
      <c r="AY146" s="160" t="s">
        <v>147</v>
      </c>
    </row>
    <row r="147" spans="2:65" s="1" customFormat="1" ht="31.5" customHeight="1" x14ac:dyDescent="0.3">
      <c r="B147" s="134"/>
      <c r="C147" s="135" t="s">
        <v>207</v>
      </c>
      <c r="D147" s="135" t="s">
        <v>148</v>
      </c>
      <c r="E147" s="136" t="s">
        <v>979</v>
      </c>
      <c r="F147" s="234" t="s">
        <v>980</v>
      </c>
      <c r="G147" s="222"/>
      <c r="H147" s="222"/>
      <c r="I147" s="222"/>
      <c r="J147" s="137" t="s">
        <v>196</v>
      </c>
      <c r="K147" s="138">
        <v>58.08</v>
      </c>
      <c r="L147" s="221">
        <v>0</v>
      </c>
      <c r="M147" s="222"/>
      <c r="N147" s="221">
        <f>ROUND(L147*K147,3)</f>
        <v>0</v>
      </c>
      <c r="O147" s="222"/>
      <c r="P147" s="222"/>
      <c r="Q147" s="222"/>
      <c r="R147" s="139"/>
      <c r="T147" s="140" t="s">
        <v>3</v>
      </c>
      <c r="U147" s="39" t="s">
        <v>39</v>
      </c>
      <c r="V147" s="141">
        <v>0.443</v>
      </c>
      <c r="W147" s="141">
        <f>V147*K147</f>
        <v>25.72944</v>
      </c>
      <c r="X147" s="141">
        <v>2.16E-3</v>
      </c>
      <c r="Y147" s="141">
        <f>X147*K147</f>
        <v>0.1254528</v>
      </c>
      <c r="Z147" s="141">
        <v>0</v>
      </c>
      <c r="AA147" s="142">
        <f>Z147*K147</f>
        <v>0</v>
      </c>
      <c r="AR147" s="16" t="s">
        <v>152</v>
      </c>
      <c r="AT147" s="16" t="s">
        <v>148</v>
      </c>
      <c r="AU147" s="16" t="s">
        <v>153</v>
      </c>
      <c r="AY147" s="16" t="s">
        <v>147</v>
      </c>
      <c r="BE147" s="143">
        <f>IF(U147="základná",N147,0)</f>
        <v>0</v>
      </c>
      <c r="BF147" s="143">
        <f>IF(U147="znížená",N147,0)</f>
        <v>0</v>
      </c>
      <c r="BG147" s="143">
        <f>IF(U147="zákl. prenesená",N147,0)</f>
        <v>0</v>
      </c>
      <c r="BH147" s="143">
        <f>IF(U147="zníž. prenesená",N147,0)</f>
        <v>0</v>
      </c>
      <c r="BI147" s="143">
        <f>IF(U147="nulová",N147,0)</f>
        <v>0</v>
      </c>
      <c r="BJ147" s="16" t="s">
        <v>153</v>
      </c>
      <c r="BK147" s="144">
        <f>ROUND(L147*K147,3)</f>
        <v>0</v>
      </c>
      <c r="BL147" s="16" t="s">
        <v>152</v>
      </c>
      <c r="BM147" s="16" t="s">
        <v>1078</v>
      </c>
    </row>
    <row r="148" spans="2:65" s="12" customFormat="1" ht="22.5" customHeight="1" x14ac:dyDescent="0.3">
      <c r="B148" s="161"/>
      <c r="C148" s="162"/>
      <c r="D148" s="162"/>
      <c r="E148" s="163" t="s">
        <v>3</v>
      </c>
      <c r="F148" s="245" t="s">
        <v>977</v>
      </c>
      <c r="G148" s="246"/>
      <c r="H148" s="246"/>
      <c r="I148" s="246"/>
      <c r="J148" s="162"/>
      <c r="K148" s="164" t="s">
        <v>3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156</v>
      </c>
      <c r="AU148" s="168" t="s">
        <v>153</v>
      </c>
      <c r="AV148" s="12" t="s">
        <v>79</v>
      </c>
      <c r="AW148" s="12" t="s">
        <v>29</v>
      </c>
      <c r="AX148" s="12" t="s">
        <v>72</v>
      </c>
      <c r="AY148" s="168" t="s">
        <v>147</v>
      </c>
    </row>
    <row r="149" spans="2:65" s="10" customFormat="1" ht="22.5" customHeight="1" x14ac:dyDescent="0.3">
      <c r="B149" s="145"/>
      <c r="C149" s="146"/>
      <c r="D149" s="146"/>
      <c r="E149" s="147" t="s">
        <v>3</v>
      </c>
      <c r="F149" s="244" t="s">
        <v>1079</v>
      </c>
      <c r="G149" s="238"/>
      <c r="H149" s="238"/>
      <c r="I149" s="238"/>
      <c r="J149" s="146"/>
      <c r="K149" s="148">
        <v>58.08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156</v>
      </c>
      <c r="AU149" s="152" t="s">
        <v>153</v>
      </c>
      <c r="AV149" s="10" t="s">
        <v>153</v>
      </c>
      <c r="AW149" s="10" t="s">
        <v>29</v>
      </c>
      <c r="AX149" s="10" t="s">
        <v>72</v>
      </c>
      <c r="AY149" s="152" t="s">
        <v>147</v>
      </c>
    </row>
    <row r="150" spans="2:65" s="11" customFormat="1" ht="22.5" customHeight="1" x14ac:dyDescent="0.3">
      <c r="B150" s="153"/>
      <c r="C150" s="154"/>
      <c r="D150" s="154"/>
      <c r="E150" s="155" t="s">
        <v>3</v>
      </c>
      <c r="F150" s="239" t="s">
        <v>160</v>
      </c>
      <c r="G150" s="240"/>
      <c r="H150" s="240"/>
      <c r="I150" s="240"/>
      <c r="J150" s="154"/>
      <c r="K150" s="156">
        <v>58.08</v>
      </c>
      <c r="L150" s="154"/>
      <c r="M150" s="154"/>
      <c r="N150" s="154"/>
      <c r="O150" s="154"/>
      <c r="P150" s="154"/>
      <c r="Q150" s="154"/>
      <c r="R150" s="157"/>
      <c r="T150" s="158"/>
      <c r="U150" s="154"/>
      <c r="V150" s="154"/>
      <c r="W150" s="154"/>
      <c r="X150" s="154"/>
      <c r="Y150" s="154"/>
      <c r="Z150" s="154"/>
      <c r="AA150" s="159"/>
      <c r="AT150" s="160" t="s">
        <v>156</v>
      </c>
      <c r="AU150" s="160" t="s">
        <v>153</v>
      </c>
      <c r="AV150" s="11" t="s">
        <v>152</v>
      </c>
      <c r="AW150" s="11" t="s">
        <v>29</v>
      </c>
      <c r="AX150" s="11" t="s">
        <v>79</v>
      </c>
      <c r="AY150" s="160" t="s">
        <v>147</v>
      </c>
    </row>
    <row r="151" spans="2:65" s="1" customFormat="1" ht="31.5" customHeight="1" x14ac:dyDescent="0.3">
      <c r="B151" s="134"/>
      <c r="C151" s="135" t="s">
        <v>211</v>
      </c>
      <c r="D151" s="135" t="s">
        <v>148</v>
      </c>
      <c r="E151" s="136" t="s">
        <v>983</v>
      </c>
      <c r="F151" s="234" t="s">
        <v>984</v>
      </c>
      <c r="G151" s="222"/>
      <c r="H151" s="222"/>
      <c r="I151" s="222"/>
      <c r="J151" s="137" t="s">
        <v>196</v>
      </c>
      <c r="K151" s="138">
        <v>58.08</v>
      </c>
      <c r="L151" s="221">
        <v>0</v>
      </c>
      <c r="M151" s="222"/>
      <c r="N151" s="221">
        <f>ROUND(L151*K151,3)</f>
        <v>0</v>
      </c>
      <c r="O151" s="222"/>
      <c r="P151" s="222"/>
      <c r="Q151" s="222"/>
      <c r="R151" s="139"/>
      <c r="T151" s="140" t="s">
        <v>3</v>
      </c>
      <c r="U151" s="39" t="s">
        <v>39</v>
      </c>
      <c r="V151" s="141">
        <v>0.30845</v>
      </c>
      <c r="W151" s="141">
        <f>V151*K151</f>
        <v>17.914776</v>
      </c>
      <c r="X151" s="141">
        <v>0</v>
      </c>
      <c r="Y151" s="141">
        <f>X151*K151</f>
        <v>0</v>
      </c>
      <c r="Z151" s="141">
        <v>0</v>
      </c>
      <c r="AA151" s="142">
        <f>Z151*K151</f>
        <v>0</v>
      </c>
      <c r="AR151" s="16" t="s">
        <v>152</v>
      </c>
      <c r="AT151" s="16" t="s">
        <v>148</v>
      </c>
      <c r="AU151" s="16" t="s">
        <v>153</v>
      </c>
      <c r="AY151" s="16" t="s">
        <v>147</v>
      </c>
      <c r="BE151" s="143">
        <f>IF(U151="základná",N151,0)</f>
        <v>0</v>
      </c>
      <c r="BF151" s="143">
        <f>IF(U151="znížená",N151,0)</f>
        <v>0</v>
      </c>
      <c r="BG151" s="143">
        <f>IF(U151="zákl. prenesená",N151,0)</f>
        <v>0</v>
      </c>
      <c r="BH151" s="143">
        <f>IF(U151="zníž. prenesená",N151,0)</f>
        <v>0</v>
      </c>
      <c r="BI151" s="143">
        <f>IF(U151="nulová",N151,0)</f>
        <v>0</v>
      </c>
      <c r="BJ151" s="16" t="s">
        <v>153</v>
      </c>
      <c r="BK151" s="144">
        <f>ROUND(L151*K151,3)</f>
        <v>0</v>
      </c>
      <c r="BL151" s="16" t="s">
        <v>152</v>
      </c>
      <c r="BM151" s="16" t="s">
        <v>1080</v>
      </c>
    </row>
    <row r="152" spans="2:65" s="1" customFormat="1" ht="22.5" customHeight="1" x14ac:dyDescent="0.3">
      <c r="B152" s="134"/>
      <c r="C152" s="135" t="s">
        <v>215</v>
      </c>
      <c r="D152" s="135" t="s">
        <v>148</v>
      </c>
      <c r="E152" s="136" t="s">
        <v>986</v>
      </c>
      <c r="F152" s="234" t="s">
        <v>987</v>
      </c>
      <c r="G152" s="222"/>
      <c r="H152" s="222"/>
      <c r="I152" s="222"/>
      <c r="J152" s="137" t="s">
        <v>191</v>
      </c>
      <c r="K152" s="138">
        <v>0.95</v>
      </c>
      <c r="L152" s="221">
        <v>0</v>
      </c>
      <c r="M152" s="222"/>
      <c r="N152" s="221">
        <f>ROUND(L152*K152,3)</f>
        <v>0</v>
      </c>
      <c r="O152" s="222"/>
      <c r="P152" s="222"/>
      <c r="Q152" s="222"/>
      <c r="R152" s="139"/>
      <c r="T152" s="140" t="s">
        <v>3</v>
      </c>
      <c r="U152" s="39" t="s">
        <v>39</v>
      </c>
      <c r="V152" s="141">
        <v>35.799520000000001</v>
      </c>
      <c r="W152" s="141">
        <f>V152*K152</f>
        <v>34.009543999999998</v>
      </c>
      <c r="X152" s="141">
        <v>1.0156099999999999</v>
      </c>
      <c r="Y152" s="141">
        <f>X152*K152</f>
        <v>0.9648294999999999</v>
      </c>
      <c r="Z152" s="141">
        <v>0</v>
      </c>
      <c r="AA152" s="142">
        <f>Z152*K152</f>
        <v>0</v>
      </c>
      <c r="AR152" s="16" t="s">
        <v>152</v>
      </c>
      <c r="AT152" s="16" t="s">
        <v>148</v>
      </c>
      <c r="AU152" s="16" t="s">
        <v>153</v>
      </c>
      <c r="AY152" s="16" t="s">
        <v>147</v>
      </c>
      <c r="BE152" s="143">
        <f>IF(U152="základná",N152,0)</f>
        <v>0</v>
      </c>
      <c r="BF152" s="143">
        <f>IF(U152="znížená",N152,0)</f>
        <v>0</v>
      </c>
      <c r="BG152" s="143">
        <f>IF(U152="zákl. prenesená",N152,0)</f>
        <v>0</v>
      </c>
      <c r="BH152" s="143">
        <f>IF(U152="zníž. prenesená",N152,0)</f>
        <v>0</v>
      </c>
      <c r="BI152" s="143">
        <f>IF(U152="nulová",N152,0)</f>
        <v>0</v>
      </c>
      <c r="BJ152" s="16" t="s">
        <v>153</v>
      </c>
      <c r="BK152" s="144">
        <f>ROUND(L152*K152,3)</f>
        <v>0</v>
      </c>
      <c r="BL152" s="16" t="s">
        <v>152</v>
      </c>
      <c r="BM152" s="16" t="s">
        <v>1081</v>
      </c>
    </row>
    <row r="153" spans="2:65" s="9" customFormat="1" ht="29.85" customHeight="1" x14ac:dyDescent="0.3">
      <c r="B153" s="123"/>
      <c r="C153" s="124"/>
      <c r="D153" s="133" t="s">
        <v>115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230">
        <f>BK153</f>
        <v>0</v>
      </c>
      <c r="O153" s="231"/>
      <c r="P153" s="231"/>
      <c r="Q153" s="231"/>
      <c r="R153" s="126"/>
      <c r="T153" s="127"/>
      <c r="U153" s="124"/>
      <c r="V153" s="124"/>
      <c r="W153" s="128">
        <f>W154</f>
        <v>25.975680000000001</v>
      </c>
      <c r="X153" s="124"/>
      <c r="Y153" s="128">
        <f>Y154</f>
        <v>0</v>
      </c>
      <c r="Z153" s="124"/>
      <c r="AA153" s="129">
        <f>AA154</f>
        <v>0</v>
      </c>
      <c r="AR153" s="130" t="s">
        <v>79</v>
      </c>
      <c r="AT153" s="131" t="s">
        <v>71</v>
      </c>
      <c r="AU153" s="131" t="s">
        <v>79</v>
      </c>
      <c r="AY153" s="130" t="s">
        <v>147</v>
      </c>
      <c r="BK153" s="132">
        <f>BK154</f>
        <v>0</v>
      </c>
    </row>
    <row r="154" spans="2:65" s="1" customFormat="1" ht="31.5" customHeight="1" x14ac:dyDescent="0.3">
      <c r="B154" s="134"/>
      <c r="C154" s="135" t="s">
        <v>219</v>
      </c>
      <c r="D154" s="135" t="s">
        <v>148</v>
      </c>
      <c r="E154" s="136" t="s">
        <v>989</v>
      </c>
      <c r="F154" s="234" t="s">
        <v>990</v>
      </c>
      <c r="G154" s="222"/>
      <c r="H154" s="222"/>
      <c r="I154" s="222"/>
      <c r="J154" s="137" t="s">
        <v>191</v>
      </c>
      <c r="K154" s="138">
        <v>78.239999999999995</v>
      </c>
      <c r="L154" s="221">
        <v>0</v>
      </c>
      <c r="M154" s="222"/>
      <c r="N154" s="221">
        <f>ROUND(L154*K154,3)</f>
        <v>0</v>
      </c>
      <c r="O154" s="222"/>
      <c r="P154" s="222"/>
      <c r="Q154" s="222"/>
      <c r="R154" s="139"/>
      <c r="T154" s="140" t="s">
        <v>3</v>
      </c>
      <c r="U154" s="173" t="s">
        <v>39</v>
      </c>
      <c r="V154" s="174">
        <v>0.33200000000000002</v>
      </c>
      <c r="W154" s="174">
        <f>V154*K154</f>
        <v>25.975680000000001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6" t="s">
        <v>152</v>
      </c>
      <c r="AT154" s="16" t="s">
        <v>148</v>
      </c>
      <c r="AU154" s="16" t="s">
        <v>153</v>
      </c>
      <c r="AY154" s="16" t="s">
        <v>147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16" t="s">
        <v>153</v>
      </c>
      <c r="BK154" s="144">
        <f>ROUND(L154*K154,3)</f>
        <v>0</v>
      </c>
      <c r="BL154" s="16" t="s">
        <v>152</v>
      </c>
      <c r="BM154" s="16" t="s">
        <v>1082</v>
      </c>
    </row>
    <row r="155" spans="2:65" s="1" customFormat="1" ht="6.95" customHeight="1" x14ac:dyDescent="0.3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</sheetData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45:I145"/>
    <mergeCell ref="F146:I146"/>
    <mergeCell ref="F147:I147"/>
    <mergeCell ref="L147:M147"/>
    <mergeCell ref="N147:Q147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H1:K1"/>
    <mergeCell ref="S2:AC2"/>
    <mergeCell ref="F154:I154"/>
    <mergeCell ref="L154:M154"/>
    <mergeCell ref="N154:Q154"/>
    <mergeCell ref="N114:Q114"/>
    <mergeCell ref="N115:Q115"/>
    <mergeCell ref="N116:Q116"/>
    <mergeCell ref="N126:Q126"/>
    <mergeCell ref="N142:Q142"/>
    <mergeCell ref="N153:Q153"/>
    <mergeCell ref="F148:I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43:I143"/>
    <mergeCell ref="L143:M143"/>
    <mergeCell ref="N143:Q143"/>
    <mergeCell ref="F144:I14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SO 01 - Modernizácia budo...</vt:lpstr>
      <vt:lpstr>SO 02 - Oporný múr</vt:lpstr>
      <vt:lpstr>SO 03 - Oporný múr</vt:lpstr>
      <vt:lpstr>SO 04 - Oporný múr</vt:lpstr>
      <vt:lpstr>SO 05 - Oporný múr</vt:lpstr>
      <vt:lpstr>SO 06 - Oporný múr</vt:lpstr>
      <vt:lpstr>'Rekapitulácia stavby'!Názvy_tlače</vt:lpstr>
      <vt:lpstr>'SO 01 - Modernizácia budo...'!Názvy_tlače</vt:lpstr>
      <vt:lpstr>'SO 02 - Oporný múr'!Názvy_tlače</vt:lpstr>
      <vt:lpstr>'SO 03 - Oporný múr'!Názvy_tlače</vt:lpstr>
      <vt:lpstr>'SO 04 - Oporný múr'!Názvy_tlače</vt:lpstr>
      <vt:lpstr>'SO 05 - Oporný múr'!Názvy_tlače</vt:lpstr>
      <vt:lpstr>'SO 06 - Oporný múr'!Názvy_tlače</vt:lpstr>
      <vt:lpstr>'Rekapitulácia stavby'!Oblasť_tlače</vt:lpstr>
      <vt:lpstr>'SO 01 - Modernizácia budo...'!Oblasť_tlače</vt:lpstr>
      <vt:lpstr>'SO 02 - Oporný múr'!Oblasť_tlače</vt:lpstr>
      <vt:lpstr>'SO 03 - Oporný múr'!Oblasť_tlače</vt:lpstr>
      <vt:lpstr>'SO 04 - Oporný múr'!Oblasť_tlače</vt:lpstr>
      <vt:lpstr>'SO 05 - Oporný múr'!Oblasť_tlače</vt:lpstr>
      <vt:lpstr>'SO 06 - Oporný múr'!Oblasť_tlače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Fontány</dc:creator>
  <cp:lastModifiedBy>Katarína Százová</cp:lastModifiedBy>
  <dcterms:created xsi:type="dcterms:W3CDTF">2017-11-10T12:57:57Z</dcterms:created>
  <dcterms:modified xsi:type="dcterms:W3CDTF">2017-11-13T13:19:21Z</dcterms:modified>
</cp:coreProperties>
</file>